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5" windowWidth="10200" windowHeight="4020"/>
  </bookViews>
  <sheets>
    <sheet name="Metric" sheetId="1" r:id="rId1"/>
    <sheet name="English" sheetId="2" r:id="rId2"/>
  </sheets>
  <definedNames>
    <definedName name="_xlnm.Print_Area" localSheetId="1">English!$A$1:$L$50</definedName>
    <definedName name="_xlnm.Print_Area" localSheetId="0">Metric!$A$1:$L$50</definedName>
  </definedNames>
  <calcPr calcId="145621"/>
</workbook>
</file>

<file path=xl/calcChain.xml><?xml version="1.0" encoding="utf-8"?>
<calcChain xmlns="http://schemas.openxmlformats.org/spreadsheetml/2006/main">
  <c r="AW6" i="1" l="1"/>
  <c r="AW5" i="1"/>
  <c r="R42" i="2"/>
  <c r="Q42" i="2"/>
  <c r="R41" i="2"/>
  <c r="R40" i="2"/>
  <c r="Q40" i="2"/>
  <c r="R37" i="2"/>
  <c r="Q37" i="2"/>
  <c r="BD205" i="2" l="1"/>
  <c r="BG205" i="2"/>
  <c r="BH205" i="2"/>
  <c r="BI205" i="2"/>
  <c r="BD7" i="2"/>
  <c r="BG7" i="2"/>
  <c r="BH7" i="2"/>
  <c r="BI7" i="2"/>
  <c r="BD8" i="2"/>
  <c r="BG8" i="2"/>
  <c r="BH8" i="2"/>
  <c r="BI8" i="2"/>
  <c r="BD9" i="2"/>
  <c r="BG9" i="2"/>
  <c r="BH9" i="2"/>
  <c r="BI9" i="2"/>
  <c r="BD10" i="2"/>
  <c r="BG10" i="2"/>
  <c r="BH10" i="2"/>
  <c r="BI10" i="2"/>
  <c r="BD11" i="2"/>
  <c r="BG11" i="2"/>
  <c r="BH11" i="2"/>
  <c r="BI11" i="2"/>
  <c r="BD12" i="2"/>
  <c r="BG12" i="2"/>
  <c r="BH12" i="2"/>
  <c r="BI12" i="2"/>
  <c r="BD13" i="2"/>
  <c r="BG13" i="2"/>
  <c r="BH13" i="2"/>
  <c r="BI13" i="2"/>
  <c r="BD14" i="2"/>
  <c r="BG14" i="2"/>
  <c r="BH14" i="2"/>
  <c r="BI14" i="2"/>
  <c r="BD15" i="2"/>
  <c r="BG15" i="2"/>
  <c r="BH15" i="2"/>
  <c r="BI15" i="2"/>
  <c r="BD16" i="2"/>
  <c r="BG16" i="2"/>
  <c r="BH16" i="2"/>
  <c r="BI16" i="2"/>
  <c r="BD17" i="2"/>
  <c r="BG17" i="2"/>
  <c r="BH17" i="2"/>
  <c r="BI17" i="2"/>
  <c r="BD18" i="2"/>
  <c r="BG18" i="2"/>
  <c r="BH18" i="2"/>
  <c r="BI18" i="2"/>
  <c r="BD19" i="2"/>
  <c r="BG19" i="2"/>
  <c r="BH19" i="2"/>
  <c r="BI19" i="2"/>
  <c r="BD20" i="2"/>
  <c r="BG20" i="2"/>
  <c r="BH20" i="2"/>
  <c r="BI20" i="2"/>
  <c r="BD21" i="2"/>
  <c r="BG21" i="2"/>
  <c r="BH21" i="2"/>
  <c r="BI21" i="2"/>
  <c r="BD22" i="2"/>
  <c r="BG22" i="2"/>
  <c r="BH22" i="2"/>
  <c r="BI22" i="2"/>
  <c r="BD23" i="2"/>
  <c r="BG23" i="2"/>
  <c r="BH23" i="2"/>
  <c r="BI23" i="2"/>
  <c r="BD24" i="2"/>
  <c r="BG24" i="2"/>
  <c r="BH24" i="2"/>
  <c r="BI24" i="2"/>
  <c r="BD25" i="2"/>
  <c r="BG25" i="2"/>
  <c r="BH25" i="2"/>
  <c r="BI25" i="2"/>
  <c r="BD26" i="2"/>
  <c r="BG26" i="2"/>
  <c r="BH26" i="2"/>
  <c r="BI26" i="2"/>
  <c r="BD27" i="2"/>
  <c r="BG27" i="2"/>
  <c r="BH27" i="2"/>
  <c r="BI27" i="2"/>
  <c r="BD28" i="2"/>
  <c r="BG28" i="2"/>
  <c r="BH28" i="2"/>
  <c r="BI28" i="2"/>
  <c r="BD29" i="2"/>
  <c r="BG29" i="2"/>
  <c r="BH29" i="2"/>
  <c r="BI29" i="2"/>
  <c r="BD30" i="2"/>
  <c r="BG30" i="2"/>
  <c r="BH30" i="2"/>
  <c r="BI30" i="2"/>
  <c r="BD31" i="2"/>
  <c r="BG31" i="2"/>
  <c r="BH31" i="2"/>
  <c r="BI31" i="2"/>
  <c r="BD32" i="2"/>
  <c r="BG32" i="2"/>
  <c r="BH32" i="2"/>
  <c r="BI32" i="2"/>
  <c r="BD33" i="2"/>
  <c r="BG33" i="2"/>
  <c r="BH33" i="2"/>
  <c r="BI33" i="2"/>
  <c r="BD34" i="2"/>
  <c r="BG34" i="2"/>
  <c r="BH34" i="2"/>
  <c r="BI34" i="2"/>
  <c r="BD35" i="2"/>
  <c r="BG35" i="2"/>
  <c r="BH35" i="2"/>
  <c r="BI35" i="2"/>
  <c r="BD36" i="2"/>
  <c r="BG36" i="2"/>
  <c r="BH36" i="2"/>
  <c r="BI36" i="2"/>
  <c r="BD37" i="2"/>
  <c r="BG37" i="2"/>
  <c r="BH37" i="2"/>
  <c r="BI37" i="2"/>
  <c r="BD38" i="2"/>
  <c r="BG38" i="2"/>
  <c r="BH38" i="2"/>
  <c r="BI38" i="2"/>
  <c r="BD39" i="2"/>
  <c r="BG39" i="2"/>
  <c r="BH39" i="2"/>
  <c r="BI39" i="2"/>
  <c r="BD40" i="2"/>
  <c r="BG40" i="2"/>
  <c r="BH40" i="2"/>
  <c r="BI40" i="2"/>
  <c r="BD41" i="2"/>
  <c r="BG41" i="2"/>
  <c r="BH41" i="2"/>
  <c r="BI41" i="2"/>
  <c r="BD42" i="2"/>
  <c r="BG42" i="2"/>
  <c r="BH42" i="2"/>
  <c r="BI42" i="2"/>
  <c r="BD43" i="2"/>
  <c r="BG43" i="2"/>
  <c r="BH43" i="2"/>
  <c r="BI43" i="2"/>
  <c r="BD44" i="2"/>
  <c r="BG44" i="2"/>
  <c r="BH44" i="2"/>
  <c r="BI44" i="2"/>
  <c r="BD45" i="2"/>
  <c r="BG45" i="2"/>
  <c r="BH45" i="2"/>
  <c r="BI45" i="2"/>
  <c r="BD46" i="2"/>
  <c r="BG46" i="2"/>
  <c r="BH46" i="2"/>
  <c r="BI46" i="2"/>
  <c r="BD47" i="2"/>
  <c r="BG47" i="2"/>
  <c r="BH47" i="2"/>
  <c r="BI47" i="2"/>
  <c r="BD48" i="2"/>
  <c r="BG48" i="2"/>
  <c r="BH48" i="2"/>
  <c r="BI48" i="2"/>
  <c r="BD49" i="2"/>
  <c r="BG49" i="2"/>
  <c r="BH49" i="2"/>
  <c r="BI49" i="2"/>
  <c r="BD50" i="2"/>
  <c r="BG50" i="2"/>
  <c r="BH50" i="2"/>
  <c r="BI50" i="2"/>
  <c r="BD51" i="2"/>
  <c r="BG51" i="2"/>
  <c r="BH51" i="2"/>
  <c r="BI51" i="2"/>
  <c r="BD52" i="2"/>
  <c r="BG52" i="2"/>
  <c r="BH52" i="2"/>
  <c r="BI52" i="2"/>
  <c r="BD53" i="2"/>
  <c r="BG53" i="2"/>
  <c r="BH53" i="2"/>
  <c r="BI53" i="2"/>
  <c r="BD54" i="2"/>
  <c r="BG54" i="2"/>
  <c r="BH54" i="2"/>
  <c r="BI54" i="2"/>
  <c r="BD55" i="2"/>
  <c r="BG55" i="2"/>
  <c r="BH55" i="2"/>
  <c r="BI55" i="2"/>
  <c r="BD56" i="2"/>
  <c r="BG56" i="2"/>
  <c r="BH56" i="2"/>
  <c r="BI56" i="2"/>
  <c r="BD57" i="2"/>
  <c r="BG57" i="2"/>
  <c r="BH57" i="2"/>
  <c r="BI57" i="2"/>
  <c r="BD58" i="2"/>
  <c r="BG58" i="2"/>
  <c r="BH58" i="2"/>
  <c r="BI58" i="2"/>
  <c r="BD59" i="2"/>
  <c r="BG59" i="2"/>
  <c r="BH59" i="2"/>
  <c r="BI59" i="2"/>
  <c r="BD60" i="2"/>
  <c r="BG60" i="2"/>
  <c r="BH60" i="2"/>
  <c r="BI60" i="2"/>
  <c r="BD61" i="2"/>
  <c r="BG61" i="2"/>
  <c r="BH61" i="2"/>
  <c r="BI61" i="2"/>
  <c r="BD62" i="2"/>
  <c r="BG62" i="2"/>
  <c r="BH62" i="2"/>
  <c r="BI62" i="2"/>
  <c r="BD63" i="2"/>
  <c r="BG63" i="2"/>
  <c r="BH63" i="2"/>
  <c r="BI63" i="2"/>
  <c r="BD64" i="2"/>
  <c r="BG64" i="2"/>
  <c r="BH64" i="2"/>
  <c r="BI64" i="2"/>
  <c r="BD65" i="2"/>
  <c r="BG65" i="2"/>
  <c r="BH65" i="2"/>
  <c r="BI65" i="2"/>
  <c r="BD66" i="2"/>
  <c r="BG66" i="2"/>
  <c r="BH66" i="2"/>
  <c r="BI66" i="2"/>
  <c r="BD67" i="2"/>
  <c r="BG67" i="2"/>
  <c r="BH67" i="2"/>
  <c r="BI67" i="2"/>
  <c r="BD68" i="2"/>
  <c r="BG68" i="2"/>
  <c r="BH68" i="2"/>
  <c r="BI68" i="2"/>
  <c r="BD69" i="2"/>
  <c r="BG69" i="2"/>
  <c r="BH69" i="2"/>
  <c r="BI69" i="2"/>
  <c r="BD70" i="2"/>
  <c r="BG70" i="2"/>
  <c r="BH70" i="2"/>
  <c r="BI70" i="2"/>
  <c r="BD71" i="2"/>
  <c r="BG71" i="2"/>
  <c r="BH71" i="2"/>
  <c r="BI71" i="2"/>
  <c r="BD72" i="2"/>
  <c r="BG72" i="2"/>
  <c r="BH72" i="2"/>
  <c r="BI72" i="2"/>
  <c r="BD73" i="2"/>
  <c r="BG73" i="2"/>
  <c r="BH73" i="2"/>
  <c r="BI73" i="2"/>
  <c r="BD74" i="2"/>
  <c r="BG74" i="2"/>
  <c r="BH74" i="2"/>
  <c r="BI74" i="2"/>
  <c r="BD75" i="2"/>
  <c r="BG75" i="2"/>
  <c r="BH75" i="2"/>
  <c r="BI75" i="2"/>
  <c r="BD76" i="2"/>
  <c r="BG76" i="2"/>
  <c r="BH76" i="2"/>
  <c r="BI76" i="2"/>
  <c r="BD77" i="2"/>
  <c r="BG77" i="2"/>
  <c r="BH77" i="2"/>
  <c r="BI77" i="2"/>
  <c r="BD78" i="2"/>
  <c r="BG78" i="2"/>
  <c r="BH78" i="2"/>
  <c r="BI78" i="2"/>
  <c r="BD79" i="2"/>
  <c r="BG79" i="2"/>
  <c r="BH79" i="2"/>
  <c r="BI79" i="2"/>
  <c r="BD80" i="2"/>
  <c r="BG80" i="2"/>
  <c r="BH80" i="2"/>
  <c r="BI80" i="2"/>
  <c r="BD81" i="2"/>
  <c r="BG81" i="2"/>
  <c r="BH81" i="2"/>
  <c r="BI81" i="2"/>
  <c r="BD82" i="2"/>
  <c r="BG82" i="2"/>
  <c r="BH82" i="2"/>
  <c r="BI82" i="2"/>
  <c r="BD83" i="2"/>
  <c r="BG83" i="2"/>
  <c r="BH83" i="2"/>
  <c r="BI83" i="2"/>
  <c r="BD84" i="2"/>
  <c r="BG84" i="2"/>
  <c r="BH84" i="2"/>
  <c r="BI84" i="2"/>
  <c r="BD85" i="2"/>
  <c r="BG85" i="2"/>
  <c r="BH85" i="2"/>
  <c r="BI85" i="2"/>
  <c r="BD86" i="2"/>
  <c r="BG86" i="2"/>
  <c r="BH86" i="2"/>
  <c r="BI86" i="2"/>
  <c r="BD87" i="2"/>
  <c r="BG87" i="2"/>
  <c r="BH87" i="2"/>
  <c r="BI87" i="2"/>
  <c r="BD88" i="2"/>
  <c r="BG88" i="2"/>
  <c r="BH88" i="2"/>
  <c r="BI88" i="2"/>
  <c r="BD89" i="2"/>
  <c r="BG89" i="2"/>
  <c r="BH89" i="2"/>
  <c r="BI89" i="2"/>
  <c r="BD90" i="2"/>
  <c r="BG90" i="2"/>
  <c r="BH90" i="2"/>
  <c r="BI90" i="2"/>
  <c r="BD91" i="2"/>
  <c r="BG91" i="2"/>
  <c r="BH91" i="2"/>
  <c r="BI91" i="2"/>
  <c r="BD92" i="2"/>
  <c r="BG92" i="2"/>
  <c r="BH92" i="2"/>
  <c r="BI92" i="2"/>
  <c r="BD93" i="2"/>
  <c r="BG93" i="2"/>
  <c r="BH93" i="2"/>
  <c r="BI93" i="2"/>
  <c r="BD94" i="2"/>
  <c r="BG94" i="2"/>
  <c r="BH94" i="2"/>
  <c r="BI94" i="2"/>
  <c r="BD95" i="2"/>
  <c r="BG95" i="2"/>
  <c r="BH95" i="2"/>
  <c r="BI95" i="2"/>
  <c r="BD96" i="2"/>
  <c r="BG96" i="2"/>
  <c r="BH96" i="2"/>
  <c r="BI96" i="2"/>
  <c r="BD97" i="2"/>
  <c r="BG97" i="2"/>
  <c r="BH97" i="2"/>
  <c r="BI97" i="2"/>
  <c r="BD98" i="2"/>
  <c r="BG98" i="2"/>
  <c r="BH98" i="2"/>
  <c r="BI98" i="2"/>
  <c r="BD99" i="2"/>
  <c r="BG99" i="2"/>
  <c r="BH99" i="2"/>
  <c r="BI99" i="2"/>
  <c r="BD100" i="2"/>
  <c r="BG100" i="2"/>
  <c r="BH100" i="2"/>
  <c r="BI100" i="2"/>
  <c r="BD101" i="2"/>
  <c r="BG101" i="2"/>
  <c r="BH101" i="2"/>
  <c r="BI101" i="2"/>
  <c r="BD102" i="2"/>
  <c r="BG102" i="2"/>
  <c r="BH102" i="2"/>
  <c r="BI102" i="2"/>
  <c r="BD103" i="2"/>
  <c r="BG103" i="2"/>
  <c r="BH103" i="2"/>
  <c r="BI103" i="2"/>
  <c r="BD104" i="2"/>
  <c r="BG104" i="2"/>
  <c r="BH104" i="2"/>
  <c r="BI104" i="2"/>
  <c r="BD105" i="2"/>
  <c r="BG105" i="2"/>
  <c r="BH105" i="2"/>
  <c r="BI105" i="2"/>
  <c r="BD106" i="2"/>
  <c r="BG106" i="2"/>
  <c r="BH106" i="2"/>
  <c r="BI106" i="2"/>
  <c r="BD107" i="2"/>
  <c r="BG107" i="2"/>
  <c r="BH107" i="2"/>
  <c r="BI107" i="2"/>
  <c r="BD108" i="2"/>
  <c r="BG108" i="2"/>
  <c r="BH108" i="2"/>
  <c r="BI108" i="2"/>
  <c r="BD109" i="2"/>
  <c r="BG109" i="2"/>
  <c r="BH109" i="2"/>
  <c r="BI109" i="2"/>
  <c r="BD110" i="2"/>
  <c r="BG110" i="2"/>
  <c r="BH110" i="2"/>
  <c r="BI110" i="2"/>
  <c r="BD111" i="2"/>
  <c r="BG111" i="2"/>
  <c r="BH111" i="2"/>
  <c r="BI111" i="2"/>
  <c r="BD112" i="2"/>
  <c r="BG112" i="2"/>
  <c r="BH112" i="2"/>
  <c r="BI112" i="2"/>
  <c r="BD113" i="2"/>
  <c r="BG113" i="2"/>
  <c r="BH113" i="2"/>
  <c r="BI113" i="2"/>
  <c r="BD114" i="2"/>
  <c r="BG114" i="2"/>
  <c r="BH114" i="2"/>
  <c r="BI114" i="2"/>
  <c r="BD115" i="2"/>
  <c r="BG115" i="2"/>
  <c r="BH115" i="2"/>
  <c r="BI115" i="2"/>
  <c r="BD116" i="2"/>
  <c r="BG116" i="2"/>
  <c r="BH116" i="2"/>
  <c r="BI116" i="2"/>
  <c r="BD117" i="2"/>
  <c r="BG117" i="2"/>
  <c r="BH117" i="2"/>
  <c r="BI117" i="2"/>
  <c r="BD118" i="2"/>
  <c r="BG118" i="2"/>
  <c r="BH118" i="2"/>
  <c r="BI118" i="2"/>
  <c r="BD119" i="2"/>
  <c r="BG119" i="2"/>
  <c r="BH119" i="2"/>
  <c r="BI119" i="2"/>
  <c r="BD120" i="2"/>
  <c r="BG120" i="2"/>
  <c r="BH120" i="2"/>
  <c r="BI120" i="2"/>
  <c r="BD121" i="2"/>
  <c r="BG121" i="2"/>
  <c r="BH121" i="2"/>
  <c r="BI121" i="2"/>
  <c r="BD122" i="2"/>
  <c r="BG122" i="2"/>
  <c r="BH122" i="2"/>
  <c r="BI122" i="2"/>
  <c r="BD123" i="2"/>
  <c r="BG123" i="2"/>
  <c r="BH123" i="2"/>
  <c r="BI123" i="2"/>
  <c r="BD124" i="2"/>
  <c r="BG124" i="2"/>
  <c r="BH124" i="2"/>
  <c r="BI124" i="2"/>
  <c r="BD125" i="2"/>
  <c r="BG125" i="2"/>
  <c r="BH125" i="2"/>
  <c r="BI125" i="2"/>
  <c r="BD126" i="2"/>
  <c r="BG126" i="2"/>
  <c r="BH126" i="2"/>
  <c r="BI126" i="2"/>
  <c r="BD127" i="2"/>
  <c r="BG127" i="2"/>
  <c r="BH127" i="2"/>
  <c r="BI127" i="2"/>
  <c r="BD128" i="2"/>
  <c r="BG128" i="2"/>
  <c r="BH128" i="2"/>
  <c r="BI128" i="2"/>
  <c r="BD129" i="2"/>
  <c r="BG129" i="2"/>
  <c r="BH129" i="2"/>
  <c r="BI129" i="2"/>
  <c r="BD130" i="2"/>
  <c r="BG130" i="2"/>
  <c r="BH130" i="2"/>
  <c r="BI130" i="2"/>
  <c r="BD131" i="2"/>
  <c r="BG131" i="2"/>
  <c r="BH131" i="2"/>
  <c r="BI131" i="2"/>
  <c r="BD132" i="2"/>
  <c r="BG132" i="2"/>
  <c r="BH132" i="2"/>
  <c r="BI132" i="2"/>
  <c r="BD133" i="2"/>
  <c r="BG133" i="2"/>
  <c r="BH133" i="2"/>
  <c r="BI133" i="2"/>
  <c r="BD134" i="2"/>
  <c r="BG134" i="2"/>
  <c r="BH134" i="2"/>
  <c r="BI134" i="2"/>
  <c r="BD135" i="2"/>
  <c r="BG135" i="2"/>
  <c r="BH135" i="2"/>
  <c r="BI135" i="2"/>
  <c r="BD136" i="2"/>
  <c r="BG136" i="2"/>
  <c r="BH136" i="2"/>
  <c r="BI136" i="2"/>
  <c r="BD137" i="2"/>
  <c r="BG137" i="2"/>
  <c r="BH137" i="2"/>
  <c r="BI137" i="2"/>
  <c r="BD138" i="2"/>
  <c r="BG138" i="2"/>
  <c r="BH138" i="2"/>
  <c r="BI138" i="2"/>
  <c r="BD139" i="2"/>
  <c r="BG139" i="2"/>
  <c r="BH139" i="2"/>
  <c r="BI139" i="2"/>
  <c r="BD140" i="2"/>
  <c r="BG140" i="2"/>
  <c r="BH140" i="2"/>
  <c r="BI140" i="2"/>
  <c r="BD141" i="2"/>
  <c r="BG141" i="2"/>
  <c r="BH141" i="2"/>
  <c r="BI141" i="2"/>
  <c r="BD142" i="2"/>
  <c r="BG142" i="2"/>
  <c r="BH142" i="2"/>
  <c r="BI142" i="2"/>
  <c r="BD143" i="2"/>
  <c r="BG143" i="2"/>
  <c r="BH143" i="2"/>
  <c r="BI143" i="2"/>
  <c r="BD144" i="2"/>
  <c r="BG144" i="2"/>
  <c r="BH144" i="2"/>
  <c r="BI144" i="2"/>
  <c r="BD145" i="2"/>
  <c r="BG145" i="2"/>
  <c r="BH145" i="2"/>
  <c r="BI145" i="2"/>
  <c r="BD146" i="2"/>
  <c r="BG146" i="2"/>
  <c r="BH146" i="2"/>
  <c r="BI146" i="2"/>
  <c r="BD147" i="2"/>
  <c r="BG147" i="2"/>
  <c r="BH147" i="2"/>
  <c r="BI147" i="2"/>
  <c r="BD148" i="2"/>
  <c r="BG148" i="2"/>
  <c r="BH148" i="2"/>
  <c r="BI148" i="2"/>
  <c r="BD149" i="2"/>
  <c r="BG149" i="2"/>
  <c r="BH149" i="2"/>
  <c r="BI149" i="2"/>
  <c r="BD150" i="2"/>
  <c r="BG150" i="2"/>
  <c r="BH150" i="2"/>
  <c r="BI150" i="2"/>
  <c r="BD151" i="2"/>
  <c r="BG151" i="2"/>
  <c r="BH151" i="2"/>
  <c r="BI151" i="2"/>
  <c r="BD152" i="2"/>
  <c r="BG152" i="2"/>
  <c r="BH152" i="2"/>
  <c r="BI152" i="2"/>
  <c r="BD153" i="2"/>
  <c r="BG153" i="2"/>
  <c r="BH153" i="2"/>
  <c r="BI153" i="2"/>
  <c r="BD154" i="2"/>
  <c r="BG154" i="2"/>
  <c r="BH154" i="2"/>
  <c r="BI154" i="2"/>
  <c r="BD155" i="2"/>
  <c r="BG155" i="2"/>
  <c r="BH155" i="2"/>
  <c r="BI155" i="2"/>
  <c r="BD156" i="2"/>
  <c r="BG156" i="2"/>
  <c r="BH156" i="2"/>
  <c r="BI156" i="2"/>
  <c r="BD157" i="2"/>
  <c r="BG157" i="2"/>
  <c r="BH157" i="2"/>
  <c r="BI157" i="2"/>
  <c r="BD158" i="2"/>
  <c r="BG158" i="2"/>
  <c r="BH158" i="2"/>
  <c r="BI158" i="2"/>
  <c r="BD159" i="2"/>
  <c r="BG159" i="2"/>
  <c r="BH159" i="2"/>
  <c r="BI159" i="2"/>
  <c r="BD160" i="2"/>
  <c r="BG160" i="2"/>
  <c r="BH160" i="2"/>
  <c r="BI160" i="2"/>
  <c r="BD161" i="2"/>
  <c r="BG161" i="2"/>
  <c r="BH161" i="2"/>
  <c r="BI161" i="2"/>
  <c r="BD162" i="2"/>
  <c r="BG162" i="2"/>
  <c r="BH162" i="2"/>
  <c r="BI162" i="2"/>
  <c r="BD163" i="2"/>
  <c r="BG163" i="2"/>
  <c r="BH163" i="2"/>
  <c r="BI163" i="2"/>
  <c r="BD164" i="2"/>
  <c r="BG164" i="2"/>
  <c r="BH164" i="2"/>
  <c r="BI164" i="2"/>
  <c r="BD165" i="2"/>
  <c r="BG165" i="2"/>
  <c r="BH165" i="2"/>
  <c r="BI165" i="2"/>
  <c r="BD166" i="2"/>
  <c r="BG166" i="2"/>
  <c r="BH166" i="2"/>
  <c r="BI166" i="2"/>
  <c r="BD167" i="2"/>
  <c r="BG167" i="2"/>
  <c r="BH167" i="2"/>
  <c r="BI167" i="2"/>
  <c r="BD168" i="2"/>
  <c r="BG168" i="2"/>
  <c r="BH168" i="2"/>
  <c r="BI168" i="2"/>
  <c r="BD169" i="2"/>
  <c r="BG169" i="2"/>
  <c r="BH169" i="2"/>
  <c r="BI169" i="2"/>
  <c r="BD170" i="2"/>
  <c r="BG170" i="2"/>
  <c r="BH170" i="2"/>
  <c r="BI170" i="2"/>
  <c r="BD171" i="2"/>
  <c r="BG171" i="2"/>
  <c r="BH171" i="2"/>
  <c r="BI171" i="2"/>
  <c r="BD172" i="2"/>
  <c r="BG172" i="2"/>
  <c r="BH172" i="2"/>
  <c r="BI172" i="2"/>
  <c r="BD173" i="2"/>
  <c r="BG173" i="2"/>
  <c r="BH173" i="2"/>
  <c r="BI173" i="2"/>
  <c r="BD174" i="2"/>
  <c r="BG174" i="2"/>
  <c r="BH174" i="2"/>
  <c r="BI174" i="2"/>
  <c r="BD175" i="2"/>
  <c r="BG175" i="2"/>
  <c r="BH175" i="2"/>
  <c r="BI175" i="2"/>
  <c r="BD176" i="2"/>
  <c r="BG176" i="2"/>
  <c r="BH176" i="2"/>
  <c r="BI176" i="2"/>
  <c r="BD177" i="2"/>
  <c r="BG177" i="2"/>
  <c r="BH177" i="2"/>
  <c r="BI177" i="2"/>
  <c r="BD178" i="2"/>
  <c r="BG178" i="2"/>
  <c r="BH178" i="2"/>
  <c r="BI178" i="2"/>
  <c r="BD179" i="2"/>
  <c r="BG179" i="2"/>
  <c r="BH179" i="2"/>
  <c r="BI179" i="2"/>
  <c r="BD180" i="2"/>
  <c r="BG180" i="2"/>
  <c r="BH180" i="2"/>
  <c r="BI180" i="2"/>
  <c r="BD181" i="2"/>
  <c r="BG181" i="2"/>
  <c r="BH181" i="2"/>
  <c r="BI181" i="2"/>
  <c r="BD182" i="2"/>
  <c r="BG182" i="2"/>
  <c r="BH182" i="2"/>
  <c r="BI182" i="2"/>
  <c r="BD183" i="2"/>
  <c r="BG183" i="2"/>
  <c r="BH183" i="2"/>
  <c r="BI183" i="2"/>
  <c r="BD184" i="2"/>
  <c r="BG184" i="2"/>
  <c r="BH184" i="2"/>
  <c r="BI184" i="2"/>
  <c r="BD185" i="2"/>
  <c r="BG185" i="2"/>
  <c r="BH185" i="2"/>
  <c r="BI185" i="2"/>
  <c r="BD186" i="2"/>
  <c r="BG186" i="2"/>
  <c r="BH186" i="2"/>
  <c r="BI186" i="2"/>
  <c r="BD187" i="2"/>
  <c r="BG187" i="2"/>
  <c r="BH187" i="2"/>
  <c r="BI187" i="2"/>
  <c r="BD188" i="2"/>
  <c r="BG188" i="2"/>
  <c r="BH188" i="2"/>
  <c r="BI188" i="2"/>
  <c r="BD189" i="2"/>
  <c r="BG189" i="2"/>
  <c r="BH189" i="2"/>
  <c r="BI189" i="2"/>
  <c r="BD190" i="2"/>
  <c r="BG190" i="2"/>
  <c r="BH190" i="2"/>
  <c r="BI190" i="2"/>
  <c r="BD191" i="2"/>
  <c r="BG191" i="2"/>
  <c r="BH191" i="2"/>
  <c r="BI191" i="2"/>
  <c r="BD192" i="2"/>
  <c r="BG192" i="2"/>
  <c r="BH192" i="2"/>
  <c r="BI192" i="2"/>
  <c r="BD193" i="2"/>
  <c r="BG193" i="2"/>
  <c r="BH193" i="2"/>
  <c r="BI193" i="2"/>
  <c r="BD194" i="2"/>
  <c r="BG194" i="2"/>
  <c r="BH194" i="2"/>
  <c r="BI194" i="2"/>
  <c r="BD195" i="2"/>
  <c r="BG195" i="2"/>
  <c r="BH195" i="2"/>
  <c r="BI195" i="2"/>
  <c r="BD196" i="2"/>
  <c r="BG196" i="2"/>
  <c r="BH196" i="2"/>
  <c r="BI196" i="2"/>
  <c r="BD197" i="2"/>
  <c r="BG197" i="2"/>
  <c r="BH197" i="2"/>
  <c r="BI197" i="2"/>
  <c r="BD198" i="2"/>
  <c r="BG198" i="2"/>
  <c r="BH198" i="2"/>
  <c r="BI198" i="2"/>
  <c r="BD199" i="2"/>
  <c r="BG199" i="2"/>
  <c r="BH199" i="2"/>
  <c r="BI199" i="2"/>
  <c r="BD200" i="2"/>
  <c r="BG200" i="2"/>
  <c r="BH200" i="2"/>
  <c r="BI200" i="2"/>
  <c r="BD201" i="2"/>
  <c r="BG201" i="2"/>
  <c r="BH201" i="2"/>
  <c r="BI201" i="2"/>
  <c r="BD202" i="2"/>
  <c r="BG202" i="2"/>
  <c r="BH202" i="2"/>
  <c r="BI202" i="2"/>
  <c r="BD203" i="2"/>
  <c r="BG203" i="2"/>
  <c r="BH203" i="2"/>
  <c r="BI203" i="2"/>
  <c r="BD204" i="2"/>
  <c r="BG204" i="2"/>
  <c r="BH204" i="2"/>
  <c r="BI204" i="2"/>
  <c r="BD6" i="2"/>
  <c r="BG6" i="2"/>
  <c r="BH6" i="2"/>
  <c r="BI6" i="2"/>
  <c r="BH5" i="2"/>
  <c r="BG5" i="2"/>
  <c r="BD5" i="2"/>
  <c r="AS205" i="2"/>
  <c r="AV205" i="2"/>
  <c r="AX205" i="2"/>
  <c r="AS7" i="2"/>
  <c r="AV7" i="2"/>
  <c r="AX7" i="2"/>
  <c r="AS8" i="2"/>
  <c r="AV8" i="2"/>
  <c r="AX8" i="2"/>
  <c r="AS9" i="2"/>
  <c r="AV9" i="2"/>
  <c r="AX9" i="2"/>
  <c r="AS10" i="2"/>
  <c r="AV10" i="2"/>
  <c r="AX10" i="2"/>
  <c r="AS11" i="2"/>
  <c r="AV11" i="2"/>
  <c r="AX11" i="2"/>
  <c r="AS12" i="2"/>
  <c r="AV12" i="2"/>
  <c r="AX12" i="2"/>
  <c r="AS13" i="2"/>
  <c r="AV13" i="2"/>
  <c r="AX13" i="2"/>
  <c r="AS14" i="2"/>
  <c r="AV14" i="2"/>
  <c r="AX14" i="2"/>
  <c r="AS15" i="2"/>
  <c r="AV15" i="2"/>
  <c r="AX15" i="2"/>
  <c r="AS16" i="2"/>
  <c r="AV16" i="2"/>
  <c r="AX16" i="2"/>
  <c r="AS17" i="2"/>
  <c r="AV17" i="2"/>
  <c r="AX17" i="2"/>
  <c r="AS18" i="2"/>
  <c r="AV18" i="2"/>
  <c r="AX18" i="2"/>
  <c r="AS19" i="2"/>
  <c r="AV19" i="2"/>
  <c r="AX19" i="2"/>
  <c r="AS20" i="2"/>
  <c r="AV20" i="2"/>
  <c r="AX20" i="2"/>
  <c r="AS21" i="2"/>
  <c r="AV21" i="2"/>
  <c r="AX21" i="2"/>
  <c r="AS22" i="2"/>
  <c r="AV22" i="2"/>
  <c r="AX22" i="2"/>
  <c r="AS23" i="2"/>
  <c r="AV23" i="2"/>
  <c r="AX23" i="2"/>
  <c r="AS24" i="2"/>
  <c r="AV24" i="2"/>
  <c r="AX24" i="2"/>
  <c r="AS25" i="2"/>
  <c r="AV25" i="2"/>
  <c r="AX25" i="2"/>
  <c r="AS26" i="2"/>
  <c r="AV26" i="2"/>
  <c r="AX26" i="2"/>
  <c r="AS27" i="2"/>
  <c r="AV27" i="2"/>
  <c r="AX27" i="2"/>
  <c r="AS28" i="2"/>
  <c r="AV28" i="2"/>
  <c r="AX28" i="2"/>
  <c r="AS29" i="2"/>
  <c r="AV29" i="2"/>
  <c r="AX29" i="2"/>
  <c r="AS30" i="2"/>
  <c r="AV30" i="2"/>
  <c r="AX30" i="2"/>
  <c r="AS31" i="2"/>
  <c r="AV31" i="2"/>
  <c r="AX31" i="2"/>
  <c r="AS32" i="2"/>
  <c r="AV32" i="2"/>
  <c r="AX32" i="2"/>
  <c r="AS33" i="2"/>
  <c r="AV33" i="2"/>
  <c r="AX33" i="2"/>
  <c r="AS34" i="2"/>
  <c r="AV34" i="2"/>
  <c r="AX34" i="2"/>
  <c r="AS35" i="2"/>
  <c r="AV35" i="2"/>
  <c r="AX35" i="2"/>
  <c r="AS36" i="2"/>
  <c r="AV36" i="2"/>
  <c r="AX36" i="2"/>
  <c r="AS37" i="2"/>
  <c r="AV37" i="2"/>
  <c r="AX37" i="2"/>
  <c r="AS38" i="2"/>
  <c r="AV38" i="2"/>
  <c r="AX38" i="2"/>
  <c r="AS39" i="2"/>
  <c r="AV39" i="2"/>
  <c r="AX39" i="2"/>
  <c r="AS40" i="2"/>
  <c r="AV40" i="2"/>
  <c r="AX40" i="2"/>
  <c r="AS41" i="2"/>
  <c r="AV41" i="2"/>
  <c r="AX41" i="2"/>
  <c r="AS42" i="2"/>
  <c r="AV42" i="2"/>
  <c r="AX42" i="2"/>
  <c r="AS43" i="2"/>
  <c r="AV43" i="2"/>
  <c r="AX43" i="2"/>
  <c r="AS44" i="2"/>
  <c r="AV44" i="2"/>
  <c r="AX44" i="2"/>
  <c r="AS45" i="2"/>
  <c r="AV45" i="2"/>
  <c r="AX45" i="2"/>
  <c r="AS46" i="2"/>
  <c r="AV46" i="2"/>
  <c r="AX46" i="2"/>
  <c r="AS47" i="2"/>
  <c r="AV47" i="2"/>
  <c r="AX47" i="2"/>
  <c r="AS48" i="2"/>
  <c r="AV48" i="2"/>
  <c r="AX48" i="2"/>
  <c r="AS49" i="2"/>
  <c r="AV49" i="2"/>
  <c r="AX49" i="2"/>
  <c r="AS50" i="2"/>
  <c r="AV50" i="2"/>
  <c r="AX50" i="2"/>
  <c r="AS51" i="2"/>
  <c r="AV51" i="2"/>
  <c r="AX51" i="2"/>
  <c r="AS52" i="2"/>
  <c r="AV52" i="2"/>
  <c r="AX52" i="2"/>
  <c r="AS53" i="2"/>
  <c r="AV53" i="2"/>
  <c r="AX53" i="2"/>
  <c r="AS54" i="2"/>
  <c r="AV54" i="2"/>
  <c r="AX54" i="2"/>
  <c r="AS55" i="2"/>
  <c r="AV55" i="2"/>
  <c r="AX55" i="2"/>
  <c r="AS56" i="2"/>
  <c r="AV56" i="2"/>
  <c r="AX56" i="2"/>
  <c r="AS57" i="2"/>
  <c r="AV57" i="2"/>
  <c r="AX57" i="2"/>
  <c r="AS58" i="2"/>
  <c r="AV58" i="2"/>
  <c r="AX58" i="2"/>
  <c r="AS59" i="2"/>
  <c r="AV59" i="2"/>
  <c r="AX59" i="2"/>
  <c r="AS60" i="2"/>
  <c r="AV60" i="2"/>
  <c r="AX60" i="2"/>
  <c r="AS61" i="2"/>
  <c r="AV61" i="2"/>
  <c r="AX61" i="2"/>
  <c r="AS62" i="2"/>
  <c r="AV62" i="2"/>
  <c r="AX62" i="2"/>
  <c r="AS63" i="2"/>
  <c r="AV63" i="2"/>
  <c r="AX63" i="2"/>
  <c r="AS64" i="2"/>
  <c r="AV64" i="2"/>
  <c r="AX64" i="2"/>
  <c r="AS65" i="2"/>
  <c r="AV65" i="2"/>
  <c r="AX65" i="2"/>
  <c r="AS66" i="2"/>
  <c r="AV66" i="2"/>
  <c r="AX66" i="2"/>
  <c r="AS67" i="2"/>
  <c r="AV67" i="2"/>
  <c r="AX67" i="2"/>
  <c r="AS68" i="2"/>
  <c r="AV68" i="2"/>
  <c r="AX68" i="2"/>
  <c r="AS69" i="2"/>
  <c r="AV69" i="2"/>
  <c r="AX69" i="2"/>
  <c r="AS70" i="2"/>
  <c r="AV70" i="2"/>
  <c r="AX70" i="2"/>
  <c r="AS71" i="2"/>
  <c r="AV71" i="2"/>
  <c r="AX71" i="2"/>
  <c r="AS72" i="2"/>
  <c r="AV72" i="2"/>
  <c r="AX72" i="2"/>
  <c r="AS73" i="2"/>
  <c r="AV73" i="2"/>
  <c r="AX73" i="2"/>
  <c r="AS74" i="2"/>
  <c r="AV74" i="2"/>
  <c r="AX74" i="2"/>
  <c r="AS75" i="2"/>
  <c r="AV75" i="2"/>
  <c r="AX75" i="2"/>
  <c r="AS76" i="2"/>
  <c r="AV76" i="2"/>
  <c r="AX76" i="2"/>
  <c r="AS77" i="2"/>
  <c r="AV77" i="2"/>
  <c r="AX77" i="2"/>
  <c r="AS78" i="2"/>
  <c r="AV78" i="2"/>
  <c r="AX78" i="2"/>
  <c r="AS79" i="2"/>
  <c r="AV79" i="2"/>
  <c r="AX79" i="2"/>
  <c r="AS80" i="2"/>
  <c r="AV80" i="2"/>
  <c r="AX80" i="2"/>
  <c r="AS81" i="2"/>
  <c r="AV81" i="2"/>
  <c r="AX81" i="2"/>
  <c r="AS82" i="2"/>
  <c r="AV82" i="2"/>
  <c r="AX82" i="2"/>
  <c r="AS83" i="2"/>
  <c r="AV83" i="2"/>
  <c r="AX83" i="2"/>
  <c r="AS84" i="2"/>
  <c r="AV84" i="2"/>
  <c r="AX84" i="2"/>
  <c r="AS85" i="2"/>
  <c r="AV85" i="2"/>
  <c r="AX85" i="2"/>
  <c r="AS86" i="2"/>
  <c r="AV86" i="2"/>
  <c r="AX86" i="2"/>
  <c r="AS87" i="2"/>
  <c r="AV87" i="2"/>
  <c r="AX87" i="2"/>
  <c r="AS88" i="2"/>
  <c r="AV88" i="2"/>
  <c r="AX88" i="2"/>
  <c r="AS89" i="2"/>
  <c r="AV89" i="2"/>
  <c r="AX89" i="2"/>
  <c r="AS90" i="2"/>
  <c r="AV90" i="2"/>
  <c r="AX90" i="2"/>
  <c r="AS91" i="2"/>
  <c r="AV91" i="2"/>
  <c r="AX91" i="2"/>
  <c r="AS92" i="2"/>
  <c r="AV92" i="2"/>
  <c r="AX92" i="2"/>
  <c r="AS93" i="2"/>
  <c r="AV93" i="2"/>
  <c r="AX93" i="2"/>
  <c r="AS94" i="2"/>
  <c r="AV94" i="2"/>
  <c r="AX94" i="2"/>
  <c r="AS95" i="2"/>
  <c r="AV95" i="2"/>
  <c r="AX95" i="2"/>
  <c r="AS96" i="2"/>
  <c r="AV96" i="2"/>
  <c r="AX96" i="2"/>
  <c r="AS97" i="2"/>
  <c r="AV97" i="2"/>
  <c r="AX97" i="2"/>
  <c r="AS98" i="2"/>
  <c r="AV98" i="2"/>
  <c r="AX98" i="2"/>
  <c r="AS99" i="2"/>
  <c r="AV99" i="2"/>
  <c r="AX99" i="2"/>
  <c r="AS100" i="2"/>
  <c r="AV100" i="2"/>
  <c r="AX100" i="2"/>
  <c r="AS101" i="2"/>
  <c r="AV101" i="2"/>
  <c r="AX101" i="2"/>
  <c r="AS102" i="2"/>
  <c r="AV102" i="2"/>
  <c r="AX102" i="2"/>
  <c r="AS103" i="2"/>
  <c r="AV103" i="2"/>
  <c r="AX103" i="2"/>
  <c r="AS104" i="2"/>
  <c r="AV104" i="2"/>
  <c r="AX104" i="2"/>
  <c r="AS105" i="2"/>
  <c r="AV105" i="2"/>
  <c r="AX105" i="2"/>
  <c r="AS106" i="2"/>
  <c r="AV106" i="2"/>
  <c r="AX106" i="2"/>
  <c r="AS107" i="2"/>
  <c r="AV107" i="2"/>
  <c r="AX107" i="2"/>
  <c r="AS108" i="2"/>
  <c r="AV108" i="2"/>
  <c r="AX108" i="2"/>
  <c r="AS109" i="2"/>
  <c r="AV109" i="2"/>
  <c r="AX109" i="2"/>
  <c r="AS110" i="2"/>
  <c r="AV110" i="2"/>
  <c r="AX110" i="2"/>
  <c r="AS111" i="2"/>
  <c r="AV111" i="2"/>
  <c r="AX111" i="2"/>
  <c r="AS112" i="2"/>
  <c r="AV112" i="2"/>
  <c r="AX112" i="2"/>
  <c r="AS113" i="2"/>
  <c r="AV113" i="2"/>
  <c r="AX113" i="2"/>
  <c r="AS114" i="2"/>
  <c r="AV114" i="2"/>
  <c r="AX114" i="2"/>
  <c r="AS115" i="2"/>
  <c r="AV115" i="2"/>
  <c r="AX115" i="2"/>
  <c r="AS116" i="2"/>
  <c r="AV116" i="2"/>
  <c r="AX116" i="2"/>
  <c r="AS117" i="2"/>
  <c r="AV117" i="2"/>
  <c r="AX117" i="2"/>
  <c r="AS118" i="2"/>
  <c r="AV118" i="2"/>
  <c r="AX118" i="2"/>
  <c r="AS119" i="2"/>
  <c r="AV119" i="2"/>
  <c r="AX119" i="2"/>
  <c r="AS120" i="2"/>
  <c r="AV120" i="2"/>
  <c r="AX120" i="2"/>
  <c r="AS121" i="2"/>
  <c r="AV121" i="2"/>
  <c r="AX121" i="2"/>
  <c r="AS122" i="2"/>
  <c r="AV122" i="2"/>
  <c r="AX122" i="2"/>
  <c r="AS123" i="2"/>
  <c r="AV123" i="2"/>
  <c r="AX123" i="2"/>
  <c r="AS124" i="2"/>
  <c r="AV124" i="2"/>
  <c r="AX124" i="2"/>
  <c r="AS125" i="2"/>
  <c r="AV125" i="2"/>
  <c r="AX125" i="2"/>
  <c r="AS126" i="2"/>
  <c r="AV126" i="2"/>
  <c r="AX126" i="2"/>
  <c r="AS127" i="2"/>
  <c r="AV127" i="2"/>
  <c r="AX127" i="2"/>
  <c r="AS128" i="2"/>
  <c r="AV128" i="2"/>
  <c r="AX128" i="2"/>
  <c r="AS129" i="2"/>
  <c r="AV129" i="2"/>
  <c r="AX129" i="2"/>
  <c r="AS130" i="2"/>
  <c r="AV130" i="2"/>
  <c r="AX130" i="2"/>
  <c r="AS131" i="2"/>
  <c r="AV131" i="2"/>
  <c r="AX131" i="2"/>
  <c r="AS132" i="2"/>
  <c r="AV132" i="2"/>
  <c r="AX132" i="2"/>
  <c r="AS133" i="2"/>
  <c r="AV133" i="2"/>
  <c r="AX133" i="2"/>
  <c r="AS134" i="2"/>
  <c r="AV134" i="2"/>
  <c r="AX134" i="2"/>
  <c r="AS135" i="2"/>
  <c r="AV135" i="2"/>
  <c r="AX135" i="2"/>
  <c r="AS136" i="2"/>
  <c r="AV136" i="2"/>
  <c r="AX136" i="2"/>
  <c r="AS137" i="2"/>
  <c r="AV137" i="2"/>
  <c r="AX137" i="2"/>
  <c r="AS138" i="2"/>
  <c r="AV138" i="2"/>
  <c r="AX138" i="2"/>
  <c r="AS139" i="2"/>
  <c r="AV139" i="2"/>
  <c r="AX139" i="2"/>
  <c r="AS140" i="2"/>
  <c r="AV140" i="2"/>
  <c r="AX140" i="2"/>
  <c r="AS141" i="2"/>
  <c r="AV141" i="2"/>
  <c r="AX141" i="2"/>
  <c r="AS142" i="2"/>
  <c r="AV142" i="2"/>
  <c r="AX142" i="2"/>
  <c r="AS143" i="2"/>
  <c r="AV143" i="2"/>
  <c r="AX143" i="2"/>
  <c r="AS144" i="2"/>
  <c r="AV144" i="2"/>
  <c r="AX144" i="2"/>
  <c r="AS145" i="2"/>
  <c r="AV145" i="2"/>
  <c r="AX145" i="2"/>
  <c r="AS146" i="2"/>
  <c r="AV146" i="2"/>
  <c r="AX146" i="2"/>
  <c r="AS147" i="2"/>
  <c r="AV147" i="2"/>
  <c r="AX147" i="2"/>
  <c r="AS148" i="2"/>
  <c r="AV148" i="2"/>
  <c r="AX148" i="2"/>
  <c r="AS149" i="2"/>
  <c r="AV149" i="2"/>
  <c r="AX149" i="2"/>
  <c r="AS150" i="2"/>
  <c r="AV150" i="2"/>
  <c r="AX150" i="2"/>
  <c r="AS151" i="2"/>
  <c r="AV151" i="2"/>
  <c r="AX151" i="2"/>
  <c r="AS152" i="2"/>
  <c r="AV152" i="2"/>
  <c r="AX152" i="2"/>
  <c r="AS153" i="2"/>
  <c r="AV153" i="2"/>
  <c r="AX153" i="2"/>
  <c r="AS154" i="2"/>
  <c r="AV154" i="2"/>
  <c r="AX154" i="2"/>
  <c r="AS155" i="2"/>
  <c r="AV155" i="2"/>
  <c r="AX155" i="2"/>
  <c r="AS156" i="2"/>
  <c r="AV156" i="2"/>
  <c r="AX156" i="2"/>
  <c r="AS157" i="2"/>
  <c r="AV157" i="2"/>
  <c r="AX157" i="2"/>
  <c r="AS158" i="2"/>
  <c r="AV158" i="2"/>
  <c r="AX158" i="2"/>
  <c r="AS159" i="2"/>
  <c r="AV159" i="2"/>
  <c r="AX159" i="2"/>
  <c r="AS160" i="2"/>
  <c r="AV160" i="2"/>
  <c r="AX160" i="2"/>
  <c r="AS161" i="2"/>
  <c r="AV161" i="2"/>
  <c r="AX161" i="2"/>
  <c r="AS162" i="2"/>
  <c r="AV162" i="2"/>
  <c r="AX162" i="2"/>
  <c r="AS163" i="2"/>
  <c r="AV163" i="2"/>
  <c r="AX163" i="2"/>
  <c r="AS164" i="2"/>
  <c r="AV164" i="2"/>
  <c r="AX164" i="2"/>
  <c r="AS165" i="2"/>
  <c r="AV165" i="2"/>
  <c r="AX165" i="2"/>
  <c r="AS166" i="2"/>
  <c r="AV166" i="2"/>
  <c r="AX166" i="2"/>
  <c r="AS167" i="2"/>
  <c r="AV167" i="2"/>
  <c r="AX167" i="2"/>
  <c r="AS168" i="2"/>
  <c r="AV168" i="2"/>
  <c r="AX168" i="2"/>
  <c r="AS169" i="2"/>
  <c r="AV169" i="2"/>
  <c r="AX169" i="2"/>
  <c r="AS170" i="2"/>
  <c r="AV170" i="2"/>
  <c r="AX170" i="2"/>
  <c r="AS171" i="2"/>
  <c r="AV171" i="2"/>
  <c r="AX171" i="2"/>
  <c r="AS172" i="2"/>
  <c r="AV172" i="2"/>
  <c r="AX172" i="2"/>
  <c r="AS173" i="2"/>
  <c r="AV173" i="2"/>
  <c r="AX173" i="2"/>
  <c r="AS174" i="2"/>
  <c r="AV174" i="2"/>
  <c r="AX174" i="2"/>
  <c r="AS175" i="2"/>
  <c r="AV175" i="2"/>
  <c r="AX175" i="2"/>
  <c r="AS176" i="2"/>
  <c r="AV176" i="2"/>
  <c r="AX176" i="2"/>
  <c r="AS177" i="2"/>
  <c r="AV177" i="2"/>
  <c r="AX177" i="2"/>
  <c r="AS178" i="2"/>
  <c r="AV178" i="2"/>
  <c r="AX178" i="2"/>
  <c r="AS179" i="2"/>
  <c r="AV179" i="2"/>
  <c r="AX179" i="2"/>
  <c r="AS180" i="2"/>
  <c r="AV180" i="2"/>
  <c r="AX180" i="2"/>
  <c r="AS181" i="2"/>
  <c r="AV181" i="2"/>
  <c r="AX181" i="2"/>
  <c r="AS182" i="2"/>
  <c r="AV182" i="2"/>
  <c r="AX182" i="2"/>
  <c r="AS183" i="2"/>
  <c r="AV183" i="2"/>
  <c r="AX183" i="2"/>
  <c r="AS184" i="2"/>
  <c r="AV184" i="2"/>
  <c r="AX184" i="2"/>
  <c r="AS185" i="2"/>
  <c r="AV185" i="2"/>
  <c r="AX185" i="2"/>
  <c r="AS186" i="2"/>
  <c r="AV186" i="2"/>
  <c r="AX186" i="2"/>
  <c r="AS187" i="2"/>
  <c r="AV187" i="2"/>
  <c r="AX187" i="2"/>
  <c r="AS188" i="2"/>
  <c r="AV188" i="2"/>
  <c r="AX188" i="2"/>
  <c r="AS189" i="2"/>
  <c r="AV189" i="2"/>
  <c r="AX189" i="2"/>
  <c r="AS190" i="2"/>
  <c r="AV190" i="2"/>
  <c r="AX190" i="2"/>
  <c r="AS191" i="2"/>
  <c r="AV191" i="2"/>
  <c r="AX191" i="2"/>
  <c r="AS192" i="2"/>
  <c r="AV192" i="2"/>
  <c r="AX192" i="2"/>
  <c r="AS193" i="2"/>
  <c r="AV193" i="2"/>
  <c r="AX193" i="2"/>
  <c r="AS194" i="2"/>
  <c r="AV194" i="2"/>
  <c r="AX194" i="2"/>
  <c r="AS195" i="2"/>
  <c r="AV195" i="2"/>
  <c r="AX195" i="2"/>
  <c r="AS196" i="2"/>
  <c r="AV196" i="2"/>
  <c r="AX196" i="2"/>
  <c r="AS197" i="2"/>
  <c r="AV197" i="2"/>
  <c r="AX197" i="2"/>
  <c r="AS198" i="2"/>
  <c r="AV198" i="2"/>
  <c r="AX198" i="2"/>
  <c r="AS199" i="2"/>
  <c r="AV199" i="2"/>
  <c r="AX199" i="2"/>
  <c r="AS200" i="2"/>
  <c r="AV200" i="2"/>
  <c r="AX200" i="2"/>
  <c r="AS201" i="2"/>
  <c r="AV201" i="2"/>
  <c r="AX201" i="2"/>
  <c r="AS202" i="2"/>
  <c r="AV202" i="2"/>
  <c r="AX202" i="2"/>
  <c r="AS203" i="2"/>
  <c r="AV203" i="2"/>
  <c r="AX203" i="2"/>
  <c r="AS204" i="2"/>
  <c r="AV204" i="2"/>
  <c r="AX204" i="2"/>
  <c r="AS6" i="2"/>
  <c r="AV6" i="2"/>
  <c r="AX6" i="2"/>
  <c r="AS5" i="2"/>
  <c r="AJ205" i="2"/>
  <c r="AM205" i="2"/>
  <c r="AJ7" i="2"/>
  <c r="AM7" i="2"/>
  <c r="AJ8" i="2"/>
  <c r="AM8" i="2"/>
  <c r="AJ9" i="2"/>
  <c r="AM9" i="2"/>
  <c r="AJ10" i="2"/>
  <c r="AM10" i="2"/>
  <c r="AJ11" i="2"/>
  <c r="AM11" i="2"/>
  <c r="AJ12" i="2"/>
  <c r="AM12" i="2"/>
  <c r="AJ13" i="2"/>
  <c r="AM13" i="2"/>
  <c r="AJ14" i="2"/>
  <c r="AM14" i="2"/>
  <c r="AJ15" i="2"/>
  <c r="AM15" i="2"/>
  <c r="AJ16" i="2"/>
  <c r="AM16" i="2"/>
  <c r="AJ17" i="2"/>
  <c r="AM17" i="2"/>
  <c r="AJ18" i="2"/>
  <c r="AM18" i="2"/>
  <c r="AJ19" i="2"/>
  <c r="AM19" i="2"/>
  <c r="AJ20" i="2"/>
  <c r="AM20" i="2"/>
  <c r="AJ21" i="2"/>
  <c r="AM21" i="2"/>
  <c r="AJ22" i="2"/>
  <c r="AM22" i="2"/>
  <c r="AJ23" i="2"/>
  <c r="AM23" i="2"/>
  <c r="AJ24" i="2"/>
  <c r="AM24" i="2"/>
  <c r="AJ25" i="2"/>
  <c r="AM25" i="2"/>
  <c r="AJ26" i="2"/>
  <c r="AM26" i="2"/>
  <c r="AJ27" i="2"/>
  <c r="AM27" i="2"/>
  <c r="AJ28" i="2"/>
  <c r="AM28" i="2"/>
  <c r="AJ29" i="2"/>
  <c r="AM29" i="2"/>
  <c r="AJ30" i="2"/>
  <c r="AM30" i="2"/>
  <c r="AJ31" i="2"/>
  <c r="AM31" i="2"/>
  <c r="AJ32" i="2"/>
  <c r="AM32" i="2"/>
  <c r="AJ33" i="2"/>
  <c r="AM33" i="2"/>
  <c r="AJ34" i="2"/>
  <c r="AM34" i="2"/>
  <c r="AJ35" i="2"/>
  <c r="AM35" i="2"/>
  <c r="AJ36" i="2"/>
  <c r="AM36" i="2"/>
  <c r="AJ37" i="2"/>
  <c r="AM37" i="2"/>
  <c r="AJ38" i="2"/>
  <c r="AM38" i="2"/>
  <c r="AJ39" i="2"/>
  <c r="AM39" i="2"/>
  <c r="AJ40" i="2"/>
  <c r="AM40" i="2"/>
  <c r="AJ41" i="2"/>
  <c r="AM41" i="2"/>
  <c r="AJ42" i="2"/>
  <c r="AM42" i="2"/>
  <c r="AJ43" i="2"/>
  <c r="AM43" i="2"/>
  <c r="AJ44" i="2"/>
  <c r="AM44" i="2"/>
  <c r="AJ45" i="2"/>
  <c r="AM45" i="2"/>
  <c r="AJ46" i="2"/>
  <c r="AM46" i="2"/>
  <c r="AJ47" i="2"/>
  <c r="AM47" i="2"/>
  <c r="AJ48" i="2"/>
  <c r="AM48" i="2"/>
  <c r="AJ49" i="2"/>
  <c r="AM49" i="2"/>
  <c r="AJ50" i="2"/>
  <c r="AM50" i="2"/>
  <c r="AJ51" i="2"/>
  <c r="AM51" i="2"/>
  <c r="AJ52" i="2"/>
  <c r="AM52" i="2"/>
  <c r="AJ53" i="2"/>
  <c r="AM53" i="2"/>
  <c r="AJ54" i="2"/>
  <c r="AM54" i="2"/>
  <c r="AJ55" i="2"/>
  <c r="AM55" i="2"/>
  <c r="AJ56" i="2"/>
  <c r="AM56" i="2"/>
  <c r="AJ57" i="2"/>
  <c r="AM57" i="2"/>
  <c r="AJ58" i="2"/>
  <c r="AM58" i="2"/>
  <c r="AJ59" i="2"/>
  <c r="AM59" i="2"/>
  <c r="AJ60" i="2"/>
  <c r="AM60" i="2"/>
  <c r="AJ61" i="2"/>
  <c r="AM61" i="2"/>
  <c r="AJ62" i="2"/>
  <c r="AM62" i="2"/>
  <c r="AJ63" i="2"/>
  <c r="AM63" i="2"/>
  <c r="AJ64" i="2"/>
  <c r="AM64" i="2"/>
  <c r="AJ65" i="2"/>
  <c r="AM65" i="2"/>
  <c r="AJ66" i="2"/>
  <c r="AM66" i="2"/>
  <c r="AJ67" i="2"/>
  <c r="AM67" i="2"/>
  <c r="AJ68" i="2"/>
  <c r="AM68" i="2"/>
  <c r="AJ69" i="2"/>
  <c r="AM69" i="2"/>
  <c r="AJ70" i="2"/>
  <c r="AM70" i="2"/>
  <c r="AJ71" i="2"/>
  <c r="AM71" i="2"/>
  <c r="AJ72" i="2"/>
  <c r="AM72" i="2"/>
  <c r="AJ73" i="2"/>
  <c r="AM73" i="2"/>
  <c r="AJ74" i="2"/>
  <c r="AM74" i="2"/>
  <c r="AJ75" i="2"/>
  <c r="AM75" i="2"/>
  <c r="AJ76" i="2"/>
  <c r="AM76" i="2"/>
  <c r="AJ77" i="2"/>
  <c r="AM77" i="2"/>
  <c r="AJ78" i="2"/>
  <c r="AM78" i="2"/>
  <c r="AJ79" i="2"/>
  <c r="AM79" i="2"/>
  <c r="AJ80" i="2"/>
  <c r="AM80" i="2"/>
  <c r="AJ81" i="2"/>
  <c r="AM81" i="2"/>
  <c r="AJ82" i="2"/>
  <c r="AM82" i="2"/>
  <c r="AJ83" i="2"/>
  <c r="AM83" i="2"/>
  <c r="AJ84" i="2"/>
  <c r="AM84" i="2"/>
  <c r="AJ85" i="2"/>
  <c r="AM85" i="2"/>
  <c r="AJ86" i="2"/>
  <c r="AM86" i="2"/>
  <c r="AJ87" i="2"/>
  <c r="AM87" i="2"/>
  <c r="AJ88" i="2"/>
  <c r="AM88" i="2"/>
  <c r="AJ89" i="2"/>
  <c r="AM89" i="2"/>
  <c r="AJ90" i="2"/>
  <c r="AM90" i="2"/>
  <c r="AJ91" i="2"/>
  <c r="AM91" i="2"/>
  <c r="AJ92" i="2"/>
  <c r="AM92" i="2"/>
  <c r="AJ93" i="2"/>
  <c r="AM93" i="2"/>
  <c r="AJ94" i="2"/>
  <c r="AM94" i="2"/>
  <c r="AJ95" i="2"/>
  <c r="AM95" i="2"/>
  <c r="AJ96" i="2"/>
  <c r="AM96" i="2"/>
  <c r="AJ97" i="2"/>
  <c r="AM97" i="2"/>
  <c r="AJ98" i="2"/>
  <c r="AM98" i="2"/>
  <c r="AJ99" i="2"/>
  <c r="AM99" i="2"/>
  <c r="AJ100" i="2"/>
  <c r="AM100" i="2"/>
  <c r="AJ101" i="2"/>
  <c r="AM101" i="2"/>
  <c r="AJ102" i="2"/>
  <c r="AM102" i="2"/>
  <c r="AJ103" i="2"/>
  <c r="AM103" i="2"/>
  <c r="AJ104" i="2"/>
  <c r="AM104" i="2"/>
  <c r="AJ105" i="2"/>
  <c r="AM105" i="2"/>
  <c r="AJ106" i="2"/>
  <c r="AM106" i="2"/>
  <c r="AJ107" i="2"/>
  <c r="AM107" i="2"/>
  <c r="AJ108" i="2"/>
  <c r="AM108" i="2"/>
  <c r="AJ109" i="2"/>
  <c r="AM109" i="2"/>
  <c r="AJ110" i="2"/>
  <c r="AM110" i="2"/>
  <c r="AJ111" i="2"/>
  <c r="AM111" i="2"/>
  <c r="AJ112" i="2"/>
  <c r="AM112" i="2"/>
  <c r="AJ113" i="2"/>
  <c r="AM113" i="2"/>
  <c r="AJ114" i="2"/>
  <c r="AM114" i="2"/>
  <c r="AJ115" i="2"/>
  <c r="AM115" i="2"/>
  <c r="AJ116" i="2"/>
  <c r="AM116" i="2"/>
  <c r="AJ117" i="2"/>
  <c r="AM117" i="2"/>
  <c r="AJ118" i="2"/>
  <c r="AM118" i="2"/>
  <c r="AJ119" i="2"/>
  <c r="AM119" i="2"/>
  <c r="AJ120" i="2"/>
  <c r="AM120" i="2"/>
  <c r="AJ121" i="2"/>
  <c r="AM121" i="2"/>
  <c r="AJ122" i="2"/>
  <c r="AM122" i="2"/>
  <c r="AJ123" i="2"/>
  <c r="AM123" i="2"/>
  <c r="AJ124" i="2"/>
  <c r="AM124" i="2"/>
  <c r="AJ125" i="2"/>
  <c r="AM125" i="2"/>
  <c r="AJ126" i="2"/>
  <c r="AM126" i="2"/>
  <c r="AJ127" i="2"/>
  <c r="AM127" i="2"/>
  <c r="AJ128" i="2"/>
  <c r="AM128" i="2"/>
  <c r="AJ129" i="2"/>
  <c r="AM129" i="2"/>
  <c r="AJ130" i="2"/>
  <c r="AM130" i="2"/>
  <c r="AJ131" i="2"/>
  <c r="AM131" i="2"/>
  <c r="AJ132" i="2"/>
  <c r="AM132" i="2"/>
  <c r="AJ133" i="2"/>
  <c r="AM133" i="2"/>
  <c r="AJ134" i="2"/>
  <c r="AM134" i="2"/>
  <c r="AJ135" i="2"/>
  <c r="AM135" i="2"/>
  <c r="AJ136" i="2"/>
  <c r="AM136" i="2"/>
  <c r="AJ137" i="2"/>
  <c r="AM137" i="2"/>
  <c r="AJ138" i="2"/>
  <c r="AM138" i="2"/>
  <c r="AJ139" i="2"/>
  <c r="AM139" i="2"/>
  <c r="AJ140" i="2"/>
  <c r="AM140" i="2"/>
  <c r="AJ141" i="2"/>
  <c r="AM141" i="2"/>
  <c r="AJ142" i="2"/>
  <c r="AM142" i="2"/>
  <c r="AJ143" i="2"/>
  <c r="AM143" i="2"/>
  <c r="AJ144" i="2"/>
  <c r="AM144" i="2"/>
  <c r="AJ145" i="2"/>
  <c r="AM145" i="2"/>
  <c r="AJ146" i="2"/>
  <c r="AM146" i="2"/>
  <c r="AJ147" i="2"/>
  <c r="AM147" i="2"/>
  <c r="AJ148" i="2"/>
  <c r="AM148" i="2"/>
  <c r="AJ149" i="2"/>
  <c r="AM149" i="2"/>
  <c r="AJ150" i="2"/>
  <c r="AM150" i="2"/>
  <c r="AJ151" i="2"/>
  <c r="AM151" i="2"/>
  <c r="AJ152" i="2"/>
  <c r="AM152" i="2"/>
  <c r="AJ153" i="2"/>
  <c r="AM153" i="2"/>
  <c r="AJ154" i="2"/>
  <c r="AM154" i="2"/>
  <c r="AJ155" i="2"/>
  <c r="AM155" i="2"/>
  <c r="AJ156" i="2"/>
  <c r="AM156" i="2"/>
  <c r="AJ157" i="2"/>
  <c r="AM157" i="2"/>
  <c r="AJ158" i="2"/>
  <c r="AM158" i="2"/>
  <c r="AJ159" i="2"/>
  <c r="AM159" i="2"/>
  <c r="AJ160" i="2"/>
  <c r="AM160" i="2"/>
  <c r="AJ161" i="2"/>
  <c r="AM161" i="2"/>
  <c r="AJ162" i="2"/>
  <c r="AM162" i="2"/>
  <c r="AJ163" i="2"/>
  <c r="AM163" i="2"/>
  <c r="AJ164" i="2"/>
  <c r="AM164" i="2"/>
  <c r="AJ165" i="2"/>
  <c r="AM165" i="2"/>
  <c r="AJ166" i="2"/>
  <c r="AM166" i="2"/>
  <c r="AJ167" i="2"/>
  <c r="AM167" i="2"/>
  <c r="AJ168" i="2"/>
  <c r="AM168" i="2"/>
  <c r="AJ169" i="2"/>
  <c r="AM169" i="2"/>
  <c r="AJ170" i="2"/>
  <c r="AM170" i="2"/>
  <c r="AJ171" i="2"/>
  <c r="AM171" i="2"/>
  <c r="AJ172" i="2"/>
  <c r="AM172" i="2"/>
  <c r="AJ173" i="2"/>
  <c r="AM173" i="2"/>
  <c r="AJ174" i="2"/>
  <c r="AM174" i="2"/>
  <c r="AJ175" i="2"/>
  <c r="AM175" i="2"/>
  <c r="AJ176" i="2"/>
  <c r="AM176" i="2"/>
  <c r="AJ177" i="2"/>
  <c r="AM177" i="2"/>
  <c r="AJ178" i="2"/>
  <c r="AM178" i="2"/>
  <c r="AJ179" i="2"/>
  <c r="AM179" i="2"/>
  <c r="AJ180" i="2"/>
  <c r="AM180" i="2"/>
  <c r="AJ181" i="2"/>
  <c r="AM181" i="2"/>
  <c r="AJ182" i="2"/>
  <c r="AM182" i="2"/>
  <c r="AJ183" i="2"/>
  <c r="AM183" i="2"/>
  <c r="AJ184" i="2"/>
  <c r="AM184" i="2"/>
  <c r="AJ185" i="2"/>
  <c r="AM185" i="2"/>
  <c r="AJ186" i="2"/>
  <c r="AM186" i="2"/>
  <c r="AJ187" i="2"/>
  <c r="AM187" i="2"/>
  <c r="AJ188" i="2"/>
  <c r="AM188" i="2"/>
  <c r="AJ189" i="2"/>
  <c r="AM189" i="2"/>
  <c r="AJ190" i="2"/>
  <c r="AM190" i="2"/>
  <c r="AJ191" i="2"/>
  <c r="AM191" i="2"/>
  <c r="AJ192" i="2"/>
  <c r="AM192" i="2"/>
  <c r="AJ193" i="2"/>
  <c r="AM193" i="2"/>
  <c r="AJ194" i="2"/>
  <c r="AM194" i="2"/>
  <c r="AJ195" i="2"/>
  <c r="AM195" i="2"/>
  <c r="AJ196" i="2"/>
  <c r="AM196" i="2"/>
  <c r="AJ197" i="2"/>
  <c r="AM197" i="2"/>
  <c r="AJ198" i="2"/>
  <c r="AM198" i="2"/>
  <c r="AJ199" i="2"/>
  <c r="AM199" i="2"/>
  <c r="AJ200" i="2"/>
  <c r="AM200" i="2"/>
  <c r="AJ201" i="2"/>
  <c r="AM201" i="2"/>
  <c r="AJ202" i="2"/>
  <c r="AM202" i="2"/>
  <c r="AJ203" i="2"/>
  <c r="AM203" i="2"/>
  <c r="AJ204" i="2"/>
  <c r="AM204" i="2"/>
  <c r="AJ6" i="2"/>
  <c r="AM6" i="2"/>
  <c r="AM5" i="2"/>
  <c r="AJ5" i="2"/>
  <c r="AA205" i="2"/>
  <c r="AD205" i="2"/>
  <c r="AA7" i="2"/>
  <c r="AD7" i="2"/>
  <c r="AA8" i="2"/>
  <c r="AD8" i="2"/>
  <c r="AA9" i="2"/>
  <c r="AD9" i="2"/>
  <c r="AA10" i="2"/>
  <c r="AD10" i="2"/>
  <c r="AA11" i="2"/>
  <c r="AD11" i="2"/>
  <c r="AA12" i="2"/>
  <c r="AD12" i="2"/>
  <c r="AA13" i="2"/>
  <c r="AD13" i="2"/>
  <c r="AA14" i="2"/>
  <c r="AD14" i="2"/>
  <c r="AA15" i="2"/>
  <c r="AD15" i="2"/>
  <c r="AA16" i="2"/>
  <c r="AD16" i="2"/>
  <c r="AA17" i="2"/>
  <c r="AD17" i="2"/>
  <c r="AA18" i="2"/>
  <c r="AD18" i="2"/>
  <c r="AA19" i="2"/>
  <c r="AD19" i="2"/>
  <c r="AA20" i="2"/>
  <c r="AD20" i="2"/>
  <c r="AA21" i="2"/>
  <c r="AD21" i="2"/>
  <c r="AA22" i="2"/>
  <c r="AD22" i="2"/>
  <c r="AA23" i="2"/>
  <c r="AD23" i="2"/>
  <c r="AA24" i="2"/>
  <c r="AD24" i="2"/>
  <c r="AA25" i="2"/>
  <c r="AD25" i="2"/>
  <c r="AA26" i="2"/>
  <c r="AD26" i="2"/>
  <c r="AA27" i="2"/>
  <c r="AD27" i="2"/>
  <c r="AA28" i="2"/>
  <c r="AD28" i="2"/>
  <c r="AA29" i="2"/>
  <c r="AD29" i="2"/>
  <c r="AA30" i="2"/>
  <c r="AD30" i="2"/>
  <c r="AA31" i="2"/>
  <c r="AD31" i="2"/>
  <c r="AA32" i="2"/>
  <c r="AD32" i="2"/>
  <c r="AA33" i="2"/>
  <c r="AD33" i="2"/>
  <c r="AA34" i="2"/>
  <c r="AD34" i="2"/>
  <c r="AA35" i="2"/>
  <c r="AD35" i="2"/>
  <c r="AA36" i="2"/>
  <c r="AD36" i="2"/>
  <c r="AA37" i="2"/>
  <c r="AD37" i="2"/>
  <c r="AA38" i="2"/>
  <c r="AD38" i="2"/>
  <c r="AA39" i="2"/>
  <c r="AD39" i="2"/>
  <c r="AA40" i="2"/>
  <c r="AD40" i="2"/>
  <c r="AA41" i="2"/>
  <c r="AD41" i="2"/>
  <c r="AA42" i="2"/>
  <c r="AD42" i="2"/>
  <c r="AA43" i="2"/>
  <c r="AD43" i="2"/>
  <c r="AA44" i="2"/>
  <c r="AD44" i="2"/>
  <c r="AA45" i="2"/>
  <c r="AD45" i="2"/>
  <c r="AA46" i="2"/>
  <c r="AD46" i="2"/>
  <c r="AA47" i="2"/>
  <c r="AD47" i="2"/>
  <c r="AA48" i="2"/>
  <c r="AD48" i="2"/>
  <c r="AA49" i="2"/>
  <c r="AD49" i="2"/>
  <c r="AA50" i="2"/>
  <c r="AD50" i="2"/>
  <c r="AA51" i="2"/>
  <c r="AD51" i="2"/>
  <c r="AA52" i="2"/>
  <c r="AD52" i="2"/>
  <c r="AA53" i="2"/>
  <c r="AD53" i="2"/>
  <c r="AA54" i="2"/>
  <c r="AD54" i="2"/>
  <c r="AA55" i="2"/>
  <c r="AD55" i="2"/>
  <c r="AA56" i="2"/>
  <c r="AD56" i="2"/>
  <c r="AA57" i="2"/>
  <c r="AD57" i="2"/>
  <c r="AA58" i="2"/>
  <c r="AD58" i="2"/>
  <c r="AA59" i="2"/>
  <c r="AD59" i="2"/>
  <c r="AA60" i="2"/>
  <c r="AD60" i="2"/>
  <c r="AA61" i="2"/>
  <c r="AD61" i="2"/>
  <c r="AA62" i="2"/>
  <c r="AD62" i="2"/>
  <c r="AA63" i="2"/>
  <c r="AD63" i="2"/>
  <c r="AA64" i="2"/>
  <c r="AD64" i="2"/>
  <c r="AA65" i="2"/>
  <c r="AD65" i="2"/>
  <c r="AA66" i="2"/>
  <c r="AD66" i="2"/>
  <c r="AA67" i="2"/>
  <c r="AD67" i="2"/>
  <c r="AA68" i="2"/>
  <c r="AD68" i="2"/>
  <c r="AA69" i="2"/>
  <c r="AD69" i="2"/>
  <c r="AA70" i="2"/>
  <c r="AD70" i="2"/>
  <c r="AA71" i="2"/>
  <c r="AD71" i="2"/>
  <c r="AA72" i="2"/>
  <c r="AD72" i="2"/>
  <c r="AA73" i="2"/>
  <c r="AD73" i="2"/>
  <c r="AA74" i="2"/>
  <c r="AD74" i="2"/>
  <c r="AA75" i="2"/>
  <c r="AD75" i="2"/>
  <c r="AA76" i="2"/>
  <c r="AD76" i="2"/>
  <c r="AA77" i="2"/>
  <c r="AD77" i="2"/>
  <c r="AA78" i="2"/>
  <c r="AD78" i="2"/>
  <c r="AA79" i="2"/>
  <c r="AD79" i="2"/>
  <c r="AA80" i="2"/>
  <c r="AD80" i="2"/>
  <c r="AA81" i="2"/>
  <c r="AD81" i="2"/>
  <c r="AA82" i="2"/>
  <c r="AD82" i="2"/>
  <c r="AA83" i="2"/>
  <c r="AD83" i="2"/>
  <c r="AA84" i="2"/>
  <c r="AD84" i="2"/>
  <c r="AA85" i="2"/>
  <c r="AD85" i="2"/>
  <c r="AA86" i="2"/>
  <c r="AD86" i="2"/>
  <c r="AA87" i="2"/>
  <c r="AD87" i="2"/>
  <c r="AA88" i="2"/>
  <c r="AD88" i="2"/>
  <c r="AA89" i="2"/>
  <c r="AD89" i="2"/>
  <c r="AA90" i="2"/>
  <c r="AD90" i="2"/>
  <c r="AA91" i="2"/>
  <c r="AD91" i="2"/>
  <c r="AA92" i="2"/>
  <c r="AD92" i="2"/>
  <c r="AA93" i="2"/>
  <c r="AD93" i="2"/>
  <c r="AA94" i="2"/>
  <c r="AD94" i="2"/>
  <c r="AA95" i="2"/>
  <c r="AD95" i="2"/>
  <c r="AA96" i="2"/>
  <c r="AD96" i="2"/>
  <c r="AA97" i="2"/>
  <c r="AD97" i="2"/>
  <c r="AA98" i="2"/>
  <c r="AD98" i="2"/>
  <c r="AA99" i="2"/>
  <c r="AD99" i="2"/>
  <c r="AA100" i="2"/>
  <c r="AD100" i="2"/>
  <c r="AA101" i="2"/>
  <c r="AD101" i="2"/>
  <c r="AA102" i="2"/>
  <c r="AD102" i="2"/>
  <c r="AA103" i="2"/>
  <c r="AD103" i="2"/>
  <c r="AA104" i="2"/>
  <c r="AD104" i="2"/>
  <c r="AA105" i="2"/>
  <c r="AD105" i="2"/>
  <c r="AA106" i="2"/>
  <c r="AD106" i="2"/>
  <c r="AA107" i="2"/>
  <c r="AD107" i="2"/>
  <c r="AA108" i="2"/>
  <c r="AD108" i="2"/>
  <c r="AA109" i="2"/>
  <c r="AD109" i="2"/>
  <c r="AA110" i="2"/>
  <c r="AD110" i="2"/>
  <c r="AA111" i="2"/>
  <c r="AD111" i="2"/>
  <c r="AA112" i="2"/>
  <c r="AD112" i="2"/>
  <c r="AA113" i="2"/>
  <c r="AD113" i="2"/>
  <c r="AA114" i="2"/>
  <c r="AD114" i="2"/>
  <c r="AA115" i="2"/>
  <c r="AD115" i="2"/>
  <c r="AA116" i="2"/>
  <c r="AD116" i="2"/>
  <c r="AA117" i="2"/>
  <c r="AD117" i="2"/>
  <c r="AA118" i="2"/>
  <c r="AD118" i="2"/>
  <c r="AA119" i="2"/>
  <c r="AD119" i="2"/>
  <c r="AA120" i="2"/>
  <c r="AD120" i="2"/>
  <c r="AA121" i="2"/>
  <c r="AD121" i="2"/>
  <c r="AA122" i="2"/>
  <c r="AD122" i="2"/>
  <c r="AA123" i="2"/>
  <c r="AD123" i="2"/>
  <c r="AA124" i="2"/>
  <c r="AD124" i="2"/>
  <c r="AA125" i="2"/>
  <c r="AD125" i="2"/>
  <c r="AA126" i="2"/>
  <c r="AD126" i="2"/>
  <c r="AA127" i="2"/>
  <c r="AD127" i="2"/>
  <c r="AA128" i="2"/>
  <c r="AD128" i="2"/>
  <c r="AA129" i="2"/>
  <c r="AD129" i="2"/>
  <c r="AA130" i="2"/>
  <c r="AD130" i="2"/>
  <c r="AA131" i="2"/>
  <c r="AD131" i="2"/>
  <c r="AA132" i="2"/>
  <c r="AD132" i="2"/>
  <c r="AA133" i="2"/>
  <c r="AD133" i="2"/>
  <c r="AA134" i="2"/>
  <c r="AD134" i="2"/>
  <c r="AA135" i="2"/>
  <c r="AD135" i="2"/>
  <c r="AA136" i="2"/>
  <c r="AD136" i="2"/>
  <c r="AA137" i="2"/>
  <c r="AD137" i="2"/>
  <c r="AA138" i="2"/>
  <c r="AD138" i="2"/>
  <c r="AA139" i="2"/>
  <c r="AD139" i="2"/>
  <c r="AA140" i="2"/>
  <c r="AD140" i="2"/>
  <c r="AA141" i="2"/>
  <c r="AD141" i="2"/>
  <c r="AA142" i="2"/>
  <c r="AD142" i="2"/>
  <c r="AA143" i="2"/>
  <c r="AD143" i="2"/>
  <c r="AA144" i="2"/>
  <c r="AD144" i="2"/>
  <c r="AA145" i="2"/>
  <c r="AD145" i="2"/>
  <c r="AA146" i="2"/>
  <c r="AD146" i="2"/>
  <c r="AA147" i="2"/>
  <c r="AD147" i="2"/>
  <c r="AA148" i="2"/>
  <c r="AD148" i="2"/>
  <c r="AA149" i="2"/>
  <c r="AD149" i="2"/>
  <c r="AA150" i="2"/>
  <c r="AD150" i="2"/>
  <c r="AA151" i="2"/>
  <c r="AD151" i="2"/>
  <c r="AA152" i="2"/>
  <c r="AD152" i="2"/>
  <c r="AA153" i="2"/>
  <c r="AD153" i="2"/>
  <c r="AA154" i="2"/>
  <c r="AD154" i="2"/>
  <c r="AA155" i="2"/>
  <c r="AD155" i="2"/>
  <c r="AA156" i="2"/>
  <c r="AD156" i="2"/>
  <c r="AA157" i="2"/>
  <c r="AD157" i="2"/>
  <c r="AA158" i="2"/>
  <c r="AD158" i="2"/>
  <c r="AA159" i="2"/>
  <c r="AD159" i="2"/>
  <c r="AA160" i="2"/>
  <c r="AD160" i="2"/>
  <c r="AA161" i="2"/>
  <c r="AD161" i="2"/>
  <c r="AA162" i="2"/>
  <c r="AD162" i="2"/>
  <c r="AA163" i="2"/>
  <c r="AD163" i="2"/>
  <c r="AA164" i="2"/>
  <c r="AD164" i="2"/>
  <c r="AA165" i="2"/>
  <c r="AD165" i="2"/>
  <c r="AA166" i="2"/>
  <c r="AD166" i="2"/>
  <c r="AA167" i="2"/>
  <c r="AD167" i="2"/>
  <c r="AA168" i="2"/>
  <c r="AD168" i="2"/>
  <c r="AA169" i="2"/>
  <c r="AD169" i="2"/>
  <c r="AA170" i="2"/>
  <c r="AD170" i="2"/>
  <c r="AA171" i="2"/>
  <c r="AD171" i="2"/>
  <c r="AA172" i="2"/>
  <c r="AD172" i="2"/>
  <c r="AA173" i="2"/>
  <c r="AD173" i="2"/>
  <c r="AA174" i="2"/>
  <c r="AD174" i="2"/>
  <c r="AA175" i="2"/>
  <c r="AD175" i="2"/>
  <c r="AA176" i="2"/>
  <c r="AD176" i="2"/>
  <c r="AA177" i="2"/>
  <c r="AD177" i="2"/>
  <c r="AA178" i="2"/>
  <c r="AD178" i="2"/>
  <c r="AA179" i="2"/>
  <c r="AD179" i="2"/>
  <c r="AA180" i="2"/>
  <c r="AD180" i="2"/>
  <c r="AA181" i="2"/>
  <c r="AD181" i="2"/>
  <c r="AA182" i="2"/>
  <c r="AD182" i="2"/>
  <c r="AA183" i="2"/>
  <c r="AD183" i="2"/>
  <c r="AA184" i="2"/>
  <c r="AD184" i="2"/>
  <c r="AA185" i="2"/>
  <c r="AD185" i="2"/>
  <c r="AA186" i="2"/>
  <c r="AD186" i="2"/>
  <c r="AA187" i="2"/>
  <c r="AD187" i="2"/>
  <c r="AA188" i="2"/>
  <c r="AD188" i="2"/>
  <c r="AA189" i="2"/>
  <c r="AD189" i="2"/>
  <c r="AA190" i="2"/>
  <c r="AD190" i="2"/>
  <c r="AA191" i="2"/>
  <c r="AD191" i="2"/>
  <c r="AA192" i="2"/>
  <c r="AD192" i="2"/>
  <c r="AA193" i="2"/>
  <c r="AD193" i="2"/>
  <c r="AA194" i="2"/>
  <c r="AD194" i="2"/>
  <c r="AA195" i="2"/>
  <c r="AD195" i="2"/>
  <c r="AA196" i="2"/>
  <c r="AD196" i="2"/>
  <c r="AA197" i="2"/>
  <c r="AD197" i="2"/>
  <c r="AA198" i="2"/>
  <c r="AD198" i="2"/>
  <c r="AA199" i="2"/>
  <c r="AD199" i="2"/>
  <c r="AA200" i="2"/>
  <c r="AD200" i="2"/>
  <c r="AA201" i="2"/>
  <c r="AD201" i="2"/>
  <c r="AA202" i="2"/>
  <c r="AD202" i="2"/>
  <c r="AA203" i="2"/>
  <c r="AD203" i="2"/>
  <c r="AA204" i="2"/>
  <c r="AD204" i="2"/>
  <c r="AA6" i="2"/>
  <c r="AD6" i="2"/>
  <c r="AD5" i="2"/>
  <c r="AA5" i="2"/>
  <c r="Q33" i="2"/>
  <c r="Q31" i="2"/>
  <c r="Q30" i="2"/>
  <c r="S33" i="2"/>
  <c r="V44" i="2"/>
  <c r="V37" i="2"/>
  <c r="V38" i="2" s="1"/>
  <c r="V39" i="2" s="1"/>
  <c r="Q32" i="2" l="1"/>
  <c r="V25" i="2"/>
  <c r="V26" i="2" s="1"/>
  <c r="D25" i="2"/>
  <c r="V22" i="2"/>
  <c r="W23" i="2"/>
  <c r="W11" i="2"/>
  <c r="W10" i="2"/>
  <c r="W9" i="2"/>
  <c r="V13" i="2"/>
  <c r="V15" i="2"/>
  <c r="Q10" i="2"/>
  <c r="V6" i="2"/>
  <c r="V5" i="2"/>
  <c r="V4" i="2"/>
  <c r="Q23" i="2" s="1"/>
  <c r="V3" i="2"/>
  <c r="E108" i="2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U107" i="2"/>
  <c r="U108" i="2" s="1"/>
  <c r="U109" i="2" s="1"/>
  <c r="U110" i="2" s="1"/>
  <c r="U111" i="2" s="1"/>
  <c r="U112" i="2" s="1"/>
  <c r="U113" i="2" s="1"/>
  <c r="U114" i="2" s="1"/>
  <c r="U115" i="2" s="1"/>
  <c r="U116" i="2" s="1"/>
  <c r="U117" i="2" s="1"/>
  <c r="U118" i="2" s="1"/>
  <c r="U119" i="2" s="1"/>
  <c r="U120" i="2" s="1"/>
  <c r="U121" i="2" s="1"/>
  <c r="U122" i="2" s="1"/>
  <c r="U123" i="2" s="1"/>
  <c r="U124" i="2" s="1"/>
  <c r="U125" i="2" s="1"/>
  <c r="U126" i="2" s="1"/>
  <c r="U127" i="2" s="1"/>
  <c r="U128" i="2" s="1"/>
  <c r="U129" i="2" s="1"/>
  <c r="U130" i="2" s="1"/>
  <c r="U131" i="2" s="1"/>
  <c r="U132" i="2" s="1"/>
  <c r="U133" i="2" s="1"/>
  <c r="U134" i="2" s="1"/>
  <c r="U135" i="2" s="1"/>
  <c r="U136" i="2" s="1"/>
  <c r="U137" i="2" s="1"/>
  <c r="U138" i="2" s="1"/>
  <c r="U139" i="2" s="1"/>
  <c r="U140" i="2" s="1"/>
  <c r="U141" i="2" s="1"/>
  <c r="U142" i="2" s="1"/>
  <c r="U143" i="2" s="1"/>
  <c r="U144" i="2" s="1"/>
  <c r="U145" i="2" s="1"/>
  <c r="U146" i="2" s="1"/>
  <c r="U147" i="2" s="1"/>
  <c r="U148" i="2" s="1"/>
  <c r="U149" i="2" s="1"/>
  <c r="E107" i="2"/>
  <c r="V42" i="2"/>
  <c r="V41" i="2"/>
  <c r="V43" i="2" s="1"/>
  <c r="I31" i="2" s="1"/>
  <c r="I28" i="2"/>
  <c r="G32" i="2" s="1"/>
  <c r="P37" i="2"/>
  <c r="O37" i="2"/>
  <c r="V32" i="2"/>
  <c r="V31" i="2"/>
  <c r="V27" i="2"/>
  <c r="V24" i="2"/>
  <c r="V20" i="2"/>
  <c r="V21" i="2" s="1"/>
  <c r="D20" i="2"/>
  <c r="V12" i="2" s="1"/>
  <c r="V14" i="2" s="1"/>
  <c r="V16" i="2" s="1"/>
  <c r="V17" i="2" s="1"/>
  <c r="V19" i="2"/>
  <c r="Q11" i="2"/>
  <c r="Q9" i="2"/>
  <c r="Q27" i="2" s="1"/>
  <c r="C44" i="2" s="1"/>
  <c r="BI5" i="2"/>
  <c r="AX5" i="2"/>
  <c r="Q33" i="1"/>
  <c r="AD5" i="1"/>
  <c r="Q30" i="1"/>
  <c r="AA5" i="1"/>
  <c r="V28" i="2" l="1"/>
  <c r="V29" i="2" s="1"/>
  <c r="I20" i="2" s="1"/>
  <c r="D22" i="2"/>
  <c r="B26" i="2" s="1"/>
  <c r="P51" i="2"/>
  <c r="C45" i="2"/>
  <c r="B45" i="2"/>
  <c r="C36" i="2"/>
  <c r="B49" i="2"/>
  <c r="C46" i="2"/>
  <c r="B46" i="2"/>
  <c r="F45" i="2"/>
  <c r="V33" i="2"/>
  <c r="V34" i="2" s="1"/>
  <c r="Q19" i="2"/>
  <c r="Q20" i="2" s="1"/>
  <c r="I12" i="2" s="1"/>
  <c r="D20" i="1"/>
  <c r="V12" i="1" s="1"/>
  <c r="Q9" i="1"/>
  <c r="BD205" i="1"/>
  <c r="R37" i="1" s="1"/>
  <c r="BI205" i="1"/>
  <c r="R42" i="1" s="1"/>
  <c r="BD7" i="1"/>
  <c r="BI7" i="1"/>
  <c r="BD8" i="1"/>
  <c r="BI8" i="1"/>
  <c r="BD9" i="1"/>
  <c r="BI9" i="1"/>
  <c r="BD10" i="1"/>
  <c r="BI10" i="1"/>
  <c r="BD11" i="1"/>
  <c r="BI11" i="1"/>
  <c r="BD12" i="1"/>
  <c r="BI12" i="1"/>
  <c r="BD13" i="1"/>
  <c r="BI13" i="1"/>
  <c r="BD14" i="1"/>
  <c r="BI14" i="1"/>
  <c r="BD15" i="1"/>
  <c r="BI15" i="1"/>
  <c r="BD16" i="1"/>
  <c r="BI16" i="1"/>
  <c r="BD17" i="1"/>
  <c r="BI17" i="1"/>
  <c r="BD18" i="1"/>
  <c r="BI18" i="1"/>
  <c r="BD19" i="1"/>
  <c r="BI19" i="1"/>
  <c r="BD20" i="1"/>
  <c r="BI20" i="1"/>
  <c r="BD21" i="1"/>
  <c r="BI21" i="1"/>
  <c r="BD22" i="1"/>
  <c r="BI22" i="1"/>
  <c r="BD23" i="1"/>
  <c r="BI23" i="1"/>
  <c r="BD24" i="1"/>
  <c r="BI24" i="1"/>
  <c r="BD25" i="1"/>
  <c r="BI25" i="1"/>
  <c r="BD26" i="1"/>
  <c r="BI26" i="1"/>
  <c r="BD27" i="1"/>
  <c r="BI27" i="1"/>
  <c r="BD28" i="1"/>
  <c r="BI28" i="1"/>
  <c r="BD29" i="1"/>
  <c r="BI29" i="1"/>
  <c r="BD30" i="1"/>
  <c r="BI30" i="1"/>
  <c r="BD31" i="1"/>
  <c r="BI31" i="1"/>
  <c r="BD32" i="1"/>
  <c r="BI32" i="1"/>
  <c r="BD33" i="1"/>
  <c r="BI33" i="1"/>
  <c r="BD34" i="1"/>
  <c r="BI34" i="1"/>
  <c r="BD35" i="1"/>
  <c r="BI35" i="1"/>
  <c r="BD36" i="1"/>
  <c r="BI36" i="1"/>
  <c r="BD37" i="1"/>
  <c r="BI37" i="1"/>
  <c r="BD38" i="1"/>
  <c r="BI38" i="1"/>
  <c r="BD39" i="1"/>
  <c r="BI39" i="1"/>
  <c r="BD40" i="1"/>
  <c r="BI40" i="1"/>
  <c r="BD41" i="1"/>
  <c r="BI41" i="1"/>
  <c r="BD42" i="1"/>
  <c r="BI42" i="1"/>
  <c r="BD43" i="1"/>
  <c r="BI43" i="1"/>
  <c r="BD44" i="1"/>
  <c r="BI44" i="1"/>
  <c r="BD45" i="1"/>
  <c r="BI45" i="1"/>
  <c r="BD46" i="1"/>
  <c r="BI46" i="1"/>
  <c r="BD47" i="1"/>
  <c r="BI47" i="1"/>
  <c r="BD48" i="1"/>
  <c r="BI48" i="1"/>
  <c r="BD49" i="1"/>
  <c r="BI49" i="1"/>
  <c r="BD50" i="1"/>
  <c r="BI50" i="1"/>
  <c r="BD51" i="1"/>
  <c r="BI51" i="1"/>
  <c r="BD52" i="1"/>
  <c r="BI52" i="1"/>
  <c r="BD53" i="1"/>
  <c r="BI53" i="1"/>
  <c r="BD54" i="1"/>
  <c r="BI54" i="1"/>
  <c r="BD55" i="1"/>
  <c r="BI55" i="1"/>
  <c r="BD56" i="1"/>
  <c r="BI56" i="1"/>
  <c r="BD57" i="1"/>
  <c r="BI57" i="1"/>
  <c r="BD58" i="1"/>
  <c r="BI58" i="1"/>
  <c r="BD59" i="1"/>
  <c r="BI59" i="1"/>
  <c r="BD60" i="1"/>
  <c r="BI60" i="1"/>
  <c r="BD61" i="1"/>
  <c r="BI61" i="1"/>
  <c r="BD62" i="1"/>
  <c r="BI62" i="1"/>
  <c r="BD63" i="1"/>
  <c r="BI63" i="1"/>
  <c r="BD64" i="1"/>
  <c r="BI64" i="1"/>
  <c r="BD65" i="1"/>
  <c r="BI65" i="1"/>
  <c r="BD66" i="1"/>
  <c r="BI66" i="1"/>
  <c r="BD67" i="1"/>
  <c r="BI67" i="1"/>
  <c r="BD68" i="1"/>
  <c r="BI68" i="1"/>
  <c r="BD69" i="1"/>
  <c r="BI69" i="1"/>
  <c r="BD70" i="1"/>
  <c r="BI70" i="1"/>
  <c r="BD71" i="1"/>
  <c r="BI71" i="1"/>
  <c r="BD72" i="1"/>
  <c r="BI72" i="1"/>
  <c r="BD73" i="1"/>
  <c r="BI73" i="1"/>
  <c r="BD74" i="1"/>
  <c r="BI74" i="1"/>
  <c r="BD75" i="1"/>
  <c r="BI75" i="1"/>
  <c r="BD76" i="1"/>
  <c r="BI76" i="1"/>
  <c r="BD77" i="1"/>
  <c r="BI77" i="1"/>
  <c r="BD78" i="1"/>
  <c r="BI78" i="1"/>
  <c r="BD79" i="1"/>
  <c r="BI79" i="1"/>
  <c r="BD80" i="1"/>
  <c r="BI80" i="1"/>
  <c r="BD81" i="1"/>
  <c r="BI81" i="1"/>
  <c r="BD82" i="1"/>
  <c r="BI82" i="1"/>
  <c r="BD83" i="1"/>
  <c r="BI83" i="1"/>
  <c r="BD84" i="1"/>
  <c r="BI84" i="1"/>
  <c r="BD85" i="1"/>
  <c r="BI85" i="1"/>
  <c r="BD86" i="1"/>
  <c r="BI86" i="1"/>
  <c r="BD87" i="1"/>
  <c r="BI87" i="1"/>
  <c r="BD88" i="1"/>
  <c r="BI88" i="1"/>
  <c r="BD89" i="1"/>
  <c r="BI89" i="1"/>
  <c r="BD90" i="1"/>
  <c r="BI90" i="1"/>
  <c r="BD91" i="1"/>
  <c r="BI91" i="1"/>
  <c r="BD92" i="1"/>
  <c r="BI92" i="1"/>
  <c r="BD93" i="1"/>
  <c r="BI93" i="1"/>
  <c r="BD94" i="1"/>
  <c r="BI94" i="1"/>
  <c r="BD95" i="1"/>
  <c r="BI95" i="1"/>
  <c r="BD96" i="1"/>
  <c r="BI96" i="1"/>
  <c r="BD97" i="1"/>
  <c r="BI97" i="1"/>
  <c r="BD98" i="1"/>
  <c r="BI98" i="1"/>
  <c r="BD99" i="1"/>
  <c r="BI99" i="1"/>
  <c r="BD100" i="1"/>
  <c r="BI100" i="1"/>
  <c r="BD101" i="1"/>
  <c r="BI101" i="1"/>
  <c r="BD102" i="1"/>
  <c r="BI102" i="1"/>
  <c r="BD103" i="1"/>
  <c r="BI103" i="1"/>
  <c r="BD104" i="1"/>
  <c r="BI104" i="1"/>
  <c r="BD105" i="1"/>
  <c r="BI105" i="1"/>
  <c r="BD106" i="1"/>
  <c r="BI106" i="1"/>
  <c r="BD107" i="1"/>
  <c r="BI107" i="1"/>
  <c r="BD108" i="1"/>
  <c r="BI108" i="1"/>
  <c r="BD109" i="1"/>
  <c r="BI109" i="1"/>
  <c r="BD110" i="1"/>
  <c r="BI110" i="1"/>
  <c r="BD111" i="1"/>
  <c r="BI111" i="1"/>
  <c r="BD112" i="1"/>
  <c r="BI112" i="1"/>
  <c r="BD113" i="1"/>
  <c r="BI113" i="1"/>
  <c r="BD114" i="1"/>
  <c r="BI114" i="1"/>
  <c r="BD115" i="1"/>
  <c r="BI115" i="1"/>
  <c r="BD116" i="1"/>
  <c r="BI116" i="1"/>
  <c r="BD117" i="1"/>
  <c r="BI117" i="1"/>
  <c r="BD118" i="1"/>
  <c r="BI118" i="1"/>
  <c r="BD119" i="1"/>
  <c r="BI119" i="1"/>
  <c r="BD120" i="1"/>
  <c r="BI120" i="1"/>
  <c r="BD121" i="1"/>
  <c r="BI121" i="1"/>
  <c r="BD122" i="1"/>
  <c r="BI122" i="1"/>
  <c r="BD123" i="1"/>
  <c r="BI123" i="1"/>
  <c r="BD124" i="1"/>
  <c r="BI124" i="1"/>
  <c r="BD125" i="1"/>
  <c r="BI125" i="1"/>
  <c r="BD126" i="1"/>
  <c r="BI126" i="1"/>
  <c r="BD127" i="1"/>
  <c r="BI127" i="1"/>
  <c r="BD128" i="1"/>
  <c r="BI128" i="1"/>
  <c r="BD129" i="1"/>
  <c r="BI129" i="1"/>
  <c r="BD130" i="1"/>
  <c r="BI130" i="1"/>
  <c r="BD131" i="1"/>
  <c r="BI131" i="1"/>
  <c r="BD132" i="1"/>
  <c r="BI132" i="1"/>
  <c r="BD133" i="1"/>
  <c r="BI133" i="1"/>
  <c r="BD134" i="1"/>
  <c r="BI134" i="1"/>
  <c r="BD135" i="1"/>
  <c r="BI135" i="1"/>
  <c r="BD136" i="1"/>
  <c r="BI136" i="1"/>
  <c r="BD137" i="1"/>
  <c r="BI137" i="1"/>
  <c r="BD138" i="1"/>
  <c r="BI138" i="1"/>
  <c r="BD139" i="1"/>
  <c r="BI139" i="1"/>
  <c r="BD140" i="1"/>
  <c r="BI140" i="1"/>
  <c r="BD141" i="1"/>
  <c r="BI141" i="1"/>
  <c r="BD142" i="1"/>
  <c r="BI142" i="1"/>
  <c r="BD143" i="1"/>
  <c r="BI143" i="1"/>
  <c r="BD144" i="1"/>
  <c r="BI144" i="1"/>
  <c r="BD145" i="1"/>
  <c r="BI145" i="1"/>
  <c r="BD146" i="1"/>
  <c r="BI146" i="1"/>
  <c r="BD147" i="1"/>
  <c r="BI147" i="1"/>
  <c r="BD148" i="1"/>
  <c r="BI148" i="1"/>
  <c r="BD149" i="1"/>
  <c r="BI149" i="1"/>
  <c r="BD150" i="1"/>
  <c r="BI150" i="1"/>
  <c r="BD151" i="1"/>
  <c r="BI151" i="1"/>
  <c r="BD152" i="1"/>
  <c r="BI152" i="1"/>
  <c r="BD153" i="1"/>
  <c r="BI153" i="1"/>
  <c r="BD154" i="1"/>
  <c r="BI154" i="1"/>
  <c r="BD155" i="1"/>
  <c r="BI155" i="1"/>
  <c r="BD156" i="1"/>
  <c r="BI156" i="1"/>
  <c r="BD157" i="1"/>
  <c r="BI157" i="1"/>
  <c r="BD158" i="1"/>
  <c r="BI158" i="1"/>
  <c r="BD159" i="1"/>
  <c r="BI159" i="1"/>
  <c r="BD160" i="1"/>
  <c r="BI160" i="1"/>
  <c r="BD161" i="1"/>
  <c r="BI161" i="1"/>
  <c r="BD162" i="1"/>
  <c r="BI162" i="1"/>
  <c r="BD163" i="1"/>
  <c r="BI163" i="1"/>
  <c r="BD164" i="1"/>
  <c r="BI164" i="1"/>
  <c r="BD165" i="1"/>
  <c r="BI165" i="1"/>
  <c r="BD166" i="1"/>
  <c r="BI166" i="1"/>
  <c r="BD167" i="1"/>
  <c r="BI167" i="1"/>
  <c r="BD168" i="1"/>
  <c r="BI168" i="1"/>
  <c r="BD169" i="1"/>
  <c r="BI169" i="1"/>
  <c r="BD170" i="1"/>
  <c r="BI170" i="1"/>
  <c r="BD171" i="1"/>
  <c r="BI171" i="1"/>
  <c r="BD172" i="1"/>
  <c r="BI172" i="1"/>
  <c r="BD173" i="1"/>
  <c r="BI173" i="1"/>
  <c r="BD174" i="1"/>
  <c r="BI174" i="1"/>
  <c r="BD175" i="1"/>
  <c r="BI175" i="1"/>
  <c r="BD176" i="1"/>
  <c r="BI176" i="1"/>
  <c r="BD177" i="1"/>
  <c r="BI177" i="1"/>
  <c r="BD178" i="1"/>
  <c r="BI178" i="1"/>
  <c r="BD179" i="1"/>
  <c r="BI179" i="1"/>
  <c r="BD180" i="1"/>
  <c r="BI180" i="1"/>
  <c r="BD181" i="1"/>
  <c r="BI181" i="1"/>
  <c r="BD182" i="1"/>
  <c r="BI182" i="1"/>
  <c r="BD183" i="1"/>
  <c r="BI183" i="1"/>
  <c r="BD184" i="1"/>
  <c r="BI184" i="1"/>
  <c r="BD185" i="1"/>
  <c r="BI185" i="1"/>
  <c r="BD186" i="1"/>
  <c r="BI186" i="1"/>
  <c r="BD187" i="1"/>
  <c r="BI187" i="1"/>
  <c r="BD188" i="1"/>
  <c r="BI188" i="1"/>
  <c r="BD189" i="1"/>
  <c r="BI189" i="1"/>
  <c r="BD190" i="1"/>
  <c r="BI190" i="1"/>
  <c r="BD191" i="1"/>
  <c r="BI191" i="1"/>
  <c r="BD192" i="1"/>
  <c r="BI192" i="1"/>
  <c r="BD193" i="1"/>
  <c r="BI193" i="1"/>
  <c r="BD194" i="1"/>
  <c r="BI194" i="1"/>
  <c r="BD195" i="1"/>
  <c r="BI195" i="1"/>
  <c r="BD196" i="1"/>
  <c r="BI196" i="1"/>
  <c r="BD197" i="1"/>
  <c r="BI197" i="1"/>
  <c r="BD198" i="1"/>
  <c r="BI198" i="1"/>
  <c r="BD199" i="1"/>
  <c r="BI199" i="1"/>
  <c r="BD200" i="1"/>
  <c r="BI200" i="1"/>
  <c r="BD201" i="1"/>
  <c r="BI201" i="1"/>
  <c r="BD202" i="1"/>
  <c r="BI202" i="1"/>
  <c r="BD203" i="1"/>
  <c r="BI203" i="1"/>
  <c r="BD204" i="1"/>
  <c r="BI204" i="1"/>
  <c r="BD6" i="1"/>
  <c r="BI6" i="1"/>
  <c r="BI5" i="1"/>
  <c r="BD5" i="1"/>
  <c r="AS205" i="1"/>
  <c r="Q37" i="1" s="1"/>
  <c r="AX205" i="1"/>
  <c r="Q42" i="1" s="1"/>
  <c r="AS7" i="1"/>
  <c r="AX7" i="1"/>
  <c r="AS8" i="1"/>
  <c r="AX8" i="1"/>
  <c r="AS9" i="1"/>
  <c r="AX9" i="1"/>
  <c r="AS10" i="1"/>
  <c r="AX10" i="1"/>
  <c r="AS11" i="1"/>
  <c r="AX11" i="1"/>
  <c r="AS12" i="1"/>
  <c r="AX12" i="1"/>
  <c r="AS13" i="1"/>
  <c r="AX13" i="1"/>
  <c r="AS14" i="1"/>
  <c r="AX14" i="1"/>
  <c r="AS15" i="1"/>
  <c r="AX15" i="1"/>
  <c r="AS16" i="1"/>
  <c r="AX16" i="1"/>
  <c r="AS17" i="1"/>
  <c r="AX17" i="1"/>
  <c r="AS18" i="1"/>
  <c r="AX18" i="1"/>
  <c r="AS19" i="1"/>
  <c r="AX19" i="1"/>
  <c r="AS20" i="1"/>
  <c r="AX20" i="1"/>
  <c r="AS21" i="1"/>
  <c r="AX21" i="1"/>
  <c r="AS22" i="1"/>
  <c r="AX22" i="1"/>
  <c r="AS23" i="1"/>
  <c r="AX23" i="1"/>
  <c r="AS24" i="1"/>
  <c r="AX24" i="1"/>
  <c r="AS25" i="1"/>
  <c r="AX25" i="1"/>
  <c r="AS26" i="1"/>
  <c r="AX26" i="1"/>
  <c r="AS27" i="1"/>
  <c r="AX27" i="1"/>
  <c r="AS28" i="1"/>
  <c r="AX28" i="1"/>
  <c r="AS29" i="1"/>
  <c r="AX29" i="1"/>
  <c r="AS30" i="1"/>
  <c r="AX30" i="1"/>
  <c r="AS31" i="1"/>
  <c r="AX31" i="1"/>
  <c r="AS32" i="1"/>
  <c r="AX32" i="1"/>
  <c r="AS33" i="1"/>
  <c r="AX33" i="1"/>
  <c r="AS34" i="1"/>
  <c r="AX34" i="1"/>
  <c r="AS35" i="1"/>
  <c r="AX35" i="1"/>
  <c r="AS36" i="1"/>
  <c r="AX36" i="1"/>
  <c r="AS37" i="1"/>
  <c r="AX37" i="1"/>
  <c r="AS38" i="1"/>
  <c r="AX38" i="1"/>
  <c r="AS39" i="1"/>
  <c r="AX39" i="1"/>
  <c r="AS40" i="1"/>
  <c r="AX40" i="1"/>
  <c r="AS41" i="1"/>
  <c r="AX41" i="1"/>
  <c r="AS42" i="1"/>
  <c r="AX42" i="1"/>
  <c r="AS43" i="1"/>
  <c r="AX43" i="1"/>
  <c r="AS44" i="1"/>
  <c r="AX44" i="1"/>
  <c r="AS45" i="1"/>
  <c r="AX45" i="1"/>
  <c r="AS46" i="1"/>
  <c r="AX46" i="1"/>
  <c r="AS47" i="1"/>
  <c r="AX47" i="1"/>
  <c r="AS48" i="1"/>
  <c r="AX48" i="1"/>
  <c r="AS49" i="1"/>
  <c r="AX49" i="1"/>
  <c r="AS50" i="1"/>
  <c r="AX50" i="1"/>
  <c r="AS51" i="1"/>
  <c r="AX51" i="1"/>
  <c r="AS52" i="1"/>
  <c r="AX52" i="1"/>
  <c r="AS53" i="1"/>
  <c r="AX53" i="1"/>
  <c r="AS54" i="1"/>
  <c r="AX54" i="1"/>
  <c r="AS55" i="1"/>
  <c r="AX55" i="1"/>
  <c r="AS56" i="1"/>
  <c r="AX56" i="1"/>
  <c r="AS57" i="1"/>
  <c r="AX57" i="1"/>
  <c r="AS58" i="1"/>
  <c r="AX58" i="1"/>
  <c r="AS59" i="1"/>
  <c r="AX59" i="1"/>
  <c r="AS60" i="1"/>
  <c r="AX60" i="1"/>
  <c r="AS61" i="1"/>
  <c r="AX61" i="1"/>
  <c r="AS62" i="1"/>
  <c r="AX62" i="1"/>
  <c r="AS63" i="1"/>
  <c r="AX63" i="1"/>
  <c r="AS64" i="1"/>
  <c r="AX64" i="1"/>
  <c r="AS65" i="1"/>
  <c r="AX65" i="1"/>
  <c r="AS66" i="1"/>
  <c r="AX66" i="1"/>
  <c r="AS67" i="1"/>
  <c r="AX67" i="1"/>
  <c r="AS68" i="1"/>
  <c r="AX68" i="1"/>
  <c r="AS69" i="1"/>
  <c r="AX69" i="1"/>
  <c r="AS70" i="1"/>
  <c r="AX70" i="1"/>
  <c r="AS71" i="1"/>
  <c r="AX71" i="1"/>
  <c r="AS72" i="1"/>
  <c r="AX72" i="1"/>
  <c r="AS73" i="1"/>
  <c r="AX73" i="1"/>
  <c r="AS74" i="1"/>
  <c r="AX74" i="1"/>
  <c r="AS75" i="1"/>
  <c r="AX75" i="1"/>
  <c r="AS76" i="1"/>
  <c r="AX76" i="1"/>
  <c r="AS77" i="1"/>
  <c r="AX77" i="1"/>
  <c r="AS78" i="1"/>
  <c r="AX78" i="1"/>
  <c r="AS79" i="1"/>
  <c r="AX79" i="1"/>
  <c r="AS80" i="1"/>
  <c r="AX80" i="1"/>
  <c r="AS81" i="1"/>
  <c r="AX81" i="1"/>
  <c r="AS82" i="1"/>
  <c r="AX82" i="1"/>
  <c r="AS83" i="1"/>
  <c r="AX83" i="1"/>
  <c r="AS84" i="1"/>
  <c r="AX84" i="1"/>
  <c r="AS85" i="1"/>
  <c r="AX85" i="1"/>
  <c r="AS86" i="1"/>
  <c r="AX86" i="1"/>
  <c r="AS87" i="1"/>
  <c r="AX87" i="1"/>
  <c r="AS88" i="1"/>
  <c r="AX88" i="1"/>
  <c r="AS89" i="1"/>
  <c r="AX89" i="1"/>
  <c r="AS90" i="1"/>
  <c r="AX90" i="1"/>
  <c r="AS91" i="1"/>
  <c r="AX91" i="1"/>
  <c r="AS92" i="1"/>
  <c r="AX92" i="1"/>
  <c r="AS93" i="1"/>
  <c r="AX93" i="1"/>
  <c r="AS94" i="1"/>
  <c r="AX94" i="1"/>
  <c r="AS95" i="1"/>
  <c r="AX95" i="1"/>
  <c r="AS96" i="1"/>
  <c r="AX96" i="1"/>
  <c r="AS97" i="1"/>
  <c r="AX97" i="1"/>
  <c r="AS98" i="1"/>
  <c r="AX98" i="1"/>
  <c r="AS99" i="1"/>
  <c r="AX99" i="1"/>
  <c r="AS100" i="1"/>
  <c r="AX100" i="1"/>
  <c r="AS101" i="1"/>
  <c r="AX101" i="1"/>
  <c r="AS102" i="1"/>
  <c r="AX102" i="1"/>
  <c r="AS103" i="1"/>
  <c r="AX103" i="1"/>
  <c r="AS104" i="1"/>
  <c r="AX104" i="1"/>
  <c r="AS105" i="1"/>
  <c r="AX105" i="1"/>
  <c r="AS106" i="1"/>
  <c r="AX106" i="1"/>
  <c r="AS107" i="1"/>
  <c r="AX107" i="1"/>
  <c r="AS108" i="1"/>
  <c r="AX108" i="1"/>
  <c r="AS109" i="1"/>
  <c r="AX109" i="1"/>
  <c r="AS110" i="1"/>
  <c r="AX110" i="1"/>
  <c r="AS111" i="1"/>
  <c r="AX111" i="1"/>
  <c r="AS112" i="1"/>
  <c r="AX112" i="1"/>
  <c r="AS113" i="1"/>
  <c r="AX113" i="1"/>
  <c r="AS114" i="1"/>
  <c r="AX114" i="1"/>
  <c r="AS115" i="1"/>
  <c r="AX115" i="1"/>
  <c r="AS116" i="1"/>
  <c r="AX116" i="1"/>
  <c r="AS117" i="1"/>
  <c r="AX117" i="1"/>
  <c r="AS118" i="1"/>
  <c r="AX118" i="1"/>
  <c r="AS119" i="1"/>
  <c r="AX119" i="1"/>
  <c r="AS120" i="1"/>
  <c r="AX120" i="1"/>
  <c r="AS121" i="1"/>
  <c r="AX121" i="1"/>
  <c r="AS122" i="1"/>
  <c r="AX122" i="1"/>
  <c r="AS123" i="1"/>
  <c r="AX123" i="1"/>
  <c r="AS124" i="1"/>
  <c r="AX124" i="1"/>
  <c r="AS125" i="1"/>
  <c r="AX125" i="1"/>
  <c r="AS126" i="1"/>
  <c r="AX126" i="1"/>
  <c r="AS127" i="1"/>
  <c r="AX127" i="1"/>
  <c r="AS128" i="1"/>
  <c r="AX128" i="1"/>
  <c r="AS129" i="1"/>
  <c r="AX129" i="1"/>
  <c r="AS130" i="1"/>
  <c r="AX130" i="1"/>
  <c r="AS131" i="1"/>
  <c r="AX131" i="1"/>
  <c r="AS132" i="1"/>
  <c r="AX132" i="1"/>
  <c r="AS133" i="1"/>
  <c r="AX133" i="1"/>
  <c r="AS134" i="1"/>
  <c r="AX134" i="1"/>
  <c r="AS135" i="1"/>
  <c r="AX135" i="1"/>
  <c r="AS136" i="1"/>
  <c r="AX136" i="1"/>
  <c r="AS137" i="1"/>
  <c r="AX137" i="1"/>
  <c r="AS138" i="1"/>
  <c r="AX138" i="1"/>
  <c r="AS139" i="1"/>
  <c r="AX139" i="1"/>
  <c r="AS140" i="1"/>
  <c r="AX140" i="1"/>
  <c r="AS141" i="1"/>
  <c r="AX141" i="1"/>
  <c r="AS142" i="1"/>
  <c r="AX142" i="1"/>
  <c r="AS143" i="1"/>
  <c r="AX143" i="1"/>
  <c r="AS144" i="1"/>
  <c r="AX144" i="1"/>
  <c r="AS145" i="1"/>
  <c r="AX145" i="1"/>
  <c r="AS146" i="1"/>
  <c r="AX146" i="1"/>
  <c r="AS147" i="1"/>
  <c r="AX147" i="1"/>
  <c r="AS148" i="1"/>
  <c r="AX148" i="1"/>
  <c r="AS149" i="1"/>
  <c r="AX149" i="1"/>
  <c r="AS150" i="1"/>
  <c r="AX150" i="1"/>
  <c r="AS151" i="1"/>
  <c r="AX151" i="1"/>
  <c r="AS152" i="1"/>
  <c r="AX152" i="1"/>
  <c r="AS153" i="1"/>
  <c r="AX153" i="1"/>
  <c r="AS154" i="1"/>
  <c r="AX154" i="1"/>
  <c r="AS155" i="1"/>
  <c r="AX155" i="1"/>
  <c r="AS156" i="1"/>
  <c r="AX156" i="1"/>
  <c r="AS157" i="1"/>
  <c r="AX157" i="1"/>
  <c r="AS158" i="1"/>
  <c r="AX158" i="1"/>
  <c r="AS159" i="1"/>
  <c r="AX159" i="1"/>
  <c r="AS160" i="1"/>
  <c r="AX160" i="1"/>
  <c r="AS161" i="1"/>
  <c r="AX161" i="1"/>
  <c r="AS162" i="1"/>
  <c r="AX162" i="1"/>
  <c r="AS163" i="1"/>
  <c r="AX163" i="1"/>
  <c r="AS164" i="1"/>
  <c r="AX164" i="1"/>
  <c r="AS165" i="1"/>
  <c r="AX165" i="1"/>
  <c r="AS166" i="1"/>
  <c r="AX166" i="1"/>
  <c r="AS167" i="1"/>
  <c r="AX167" i="1"/>
  <c r="AS168" i="1"/>
  <c r="AX168" i="1"/>
  <c r="AS169" i="1"/>
  <c r="AX169" i="1"/>
  <c r="AS170" i="1"/>
  <c r="AX170" i="1"/>
  <c r="AS171" i="1"/>
  <c r="AX171" i="1"/>
  <c r="AS172" i="1"/>
  <c r="AX172" i="1"/>
  <c r="AS173" i="1"/>
  <c r="AX173" i="1"/>
  <c r="AS174" i="1"/>
  <c r="AX174" i="1"/>
  <c r="AS175" i="1"/>
  <c r="AX175" i="1"/>
  <c r="AS176" i="1"/>
  <c r="AX176" i="1"/>
  <c r="AS177" i="1"/>
  <c r="AX177" i="1"/>
  <c r="AS178" i="1"/>
  <c r="AX178" i="1"/>
  <c r="AS179" i="1"/>
  <c r="AX179" i="1"/>
  <c r="AS180" i="1"/>
  <c r="AX180" i="1"/>
  <c r="AS181" i="1"/>
  <c r="AX181" i="1"/>
  <c r="AS182" i="1"/>
  <c r="AX182" i="1"/>
  <c r="AS183" i="1"/>
  <c r="AX183" i="1"/>
  <c r="AS184" i="1"/>
  <c r="AX184" i="1"/>
  <c r="AS185" i="1"/>
  <c r="AX185" i="1"/>
  <c r="AS186" i="1"/>
  <c r="AX186" i="1"/>
  <c r="AS187" i="1"/>
  <c r="AX187" i="1"/>
  <c r="AS188" i="1"/>
  <c r="AX188" i="1"/>
  <c r="AS189" i="1"/>
  <c r="AX189" i="1"/>
  <c r="AS190" i="1"/>
  <c r="AX190" i="1"/>
  <c r="AS191" i="1"/>
  <c r="AX191" i="1"/>
  <c r="AS192" i="1"/>
  <c r="AX192" i="1"/>
  <c r="AS193" i="1"/>
  <c r="AX193" i="1"/>
  <c r="AS194" i="1"/>
  <c r="AX194" i="1"/>
  <c r="AS195" i="1"/>
  <c r="AX195" i="1"/>
  <c r="AS196" i="1"/>
  <c r="AX196" i="1"/>
  <c r="AS197" i="1"/>
  <c r="AX197" i="1"/>
  <c r="AS198" i="1"/>
  <c r="AX198" i="1"/>
  <c r="AS199" i="1"/>
  <c r="AX199" i="1"/>
  <c r="AS200" i="1"/>
  <c r="AX200" i="1"/>
  <c r="AS201" i="1"/>
  <c r="AX201" i="1"/>
  <c r="AS202" i="1"/>
  <c r="AX202" i="1"/>
  <c r="AS203" i="1"/>
  <c r="AX203" i="1"/>
  <c r="AS204" i="1"/>
  <c r="AX204" i="1"/>
  <c r="AX6" i="1"/>
  <c r="AS6" i="1"/>
  <c r="AX5" i="1"/>
  <c r="AS5" i="1"/>
  <c r="AA205" i="1"/>
  <c r="AJ205" i="1"/>
  <c r="P37" i="1" s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O37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6" i="1"/>
  <c r="AJ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7" i="1"/>
  <c r="AA6" i="1"/>
  <c r="Q31" i="1"/>
  <c r="V20" i="1"/>
  <c r="O40" i="2" l="1"/>
  <c r="P40" i="2"/>
  <c r="AV5" i="2"/>
  <c r="Q21" i="2"/>
  <c r="Q22" i="2" s="1"/>
  <c r="Q24" i="2" s="1"/>
  <c r="Q25" i="2" s="1"/>
  <c r="G24" i="2"/>
  <c r="I23" i="2"/>
  <c r="F43" i="2"/>
  <c r="F40" i="2"/>
  <c r="Q32" i="1"/>
  <c r="S25" i="2" l="1"/>
  <c r="Q28" i="2"/>
  <c r="Q46" i="2" s="1"/>
  <c r="Q29" i="2"/>
  <c r="S29" i="2" s="1"/>
  <c r="Y5" i="2" s="1"/>
  <c r="V42" i="1"/>
  <c r="V37" i="1"/>
  <c r="V38" i="1" s="1"/>
  <c r="V39" i="1" s="1"/>
  <c r="I28" i="1" s="1"/>
  <c r="V32" i="1"/>
  <c r="V27" i="1"/>
  <c r="V15" i="1"/>
  <c r="V25" i="1"/>
  <c r="V24" i="1"/>
  <c r="V13" i="1"/>
  <c r="U107" i="1"/>
  <c r="U108" i="1" s="1"/>
  <c r="U109" i="1" s="1"/>
  <c r="U110" i="1" s="1"/>
  <c r="U111" i="1" s="1"/>
  <c r="U112" i="1" s="1"/>
  <c r="U113" i="1" s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V6" i="1"/>
  <c r="V5" i="1"/>
  <c r="V4" i="1"/>
  <c r="V3" i="1"/>
  <c r="Q10" i="1"/>
  <c r="Q11" i="1" s="1"/>
  <c r="Q19" i="1" s="1"/>
  <c r="AE5" i="2" l="1"/>
  <c r="Z5" i="2"/>
  <c r="AB5" i="2" s="1"/>
  <c r="AC5" i="2"/>
  <c r="R46" i="2"/>
  <c r="F49" i="2"/>
  <c r="Q23" i="1"/>
  <c r="Q27" i="1"/>
  <c r="C44" i="1" s="1"/>
  <c r="Q20" i="1"/>
  <c r="Q21" i="1" s="1"/>
  <c r="Q22" i="1" s="1"/>
  <c r="Q24" i="1" s="1"/>
  <c r="Q25" i="1" s="1"/>
  <c r="U114" i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V19" i="1"/>
  <c r="V21" i="1" s="1"/>
  <c r="V22" i="1" s="1"/>
  <c r="V41" i="1"/>
  <c r="V43" i="1" s="1"/>
  <c r="V44" i="1" s="1"/>
  <c r="G32" i="1" s="1"/>
  <c r="V31" i="1"/>
  <c r="V14" i="1"/>
  <c r="V16" i="1" s="1"/>
  <c r="V17" i="1" s="1"/>
  <c r="D22" i="1" s="1"/>
  <c r="V26" i="1"/>
  <c r="V28" i="1" s="1"/>
  <c r="V29" i="1" s="1"/>
  <c r="I20" i="1" s="1"/>
  <c r="AF5" i="2" l="1"/>
  <c r="AG5" i="2" s="1"/>
  <c r="Y6" i="2" s="1"/>
  <c r="Z6" i="2" s="1"/>
  <c r="AB6" i="2" s="1"/>
  <c r="AH5" i="2"/>
  <c r="B49" i="1"/>
  <c r="C36" i="1"/>
  <c r="C46" i="1"/>
  <c r="D25" i="1"/>
  <c r="B26" i="1"/>
  <c r="S33" i="1"/>
  <c r="V33" i="1"/>
  <c r="V34" i="1" s="1"/>
  <c r="G24" i="1" s="1"/>
  <c r="G49" i="1"/>
  <c r="C45" i="1"/>
  <c r="G45" i="1"/>
  <c r="B46" i="1"/>
  <c r="P51" i="1"/>
  <c r="G46" i="1"/>
  <c r="B45" i="1"/>
  <c r="I31" i="1"/>
  <c r="I12" i="1"/>
  <c r="AC6" i="2" l="1"/>
  <c r="AE6" i="2"/>
  <c r="AL5" i="2"/>
  <c r="AI5" i="2"/>
  <c r="AK5" i="2" s="1"/>
  <c r="AN5" i="2"/>
  <c r="AF6" i="2"/>
  <c r="AG6" i="2" s="1"/>
  <c r="Y7" i="2" s="1"/>
  <c r="AQ5" i="2"/>
  <c r="AW5" i="2" s="1"/>
  <c r="F45" i="1"/>
  <c r="F40" i="1"/>
  <c r="I23" i="1"/>
  <c r="BG205" i="1"/>
  <c r="R40" i="1" s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H8" i="1"/>
  <c r="BH7" i="1"/>
  <c r="BH205" i="1"/>
  <c r="R41" i="1" s="1"/>
  <c r="BH10" i="1"/>
  <c r="BH14" i="1"/>
  <c r="BH18" i="1"/>
  <c r="BH22" i="1"/>
  <c r="BH26" i="1"/>
  <c r="BH30" i="1"/>
  <c r="BH34" i="1"/>
  <c r="BH38" i="1"/>
  <c r="BH42" i="1"/>
  <c r="BH46" i="1"/>
  <c r="BH50" i="1"/>
  <c r="BH54" i="1"/>
  <c r="BH58" i="1"/>
  <c r="BH62" i="1"/>
  <c r="BH66" i="1"/>
  <c r="BH70" i="1"/>
  <c r="BH74" i="1"/>
  <c r="BH78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H9" i="1"/>
  <c r="BH12" i="1"/>
  <c r="BH15" i="1"/>
  <c r="BH25" i="1"/>
  <c r="BH28" i="1"/>
  <c r="BH31" i="1"/>
  <c r="BH41" i="1"/>
  <c r="BH44" i="1"/>
  <c r="BH47" i="1"/>
  <c r="BH57" i="1"/>
  <c r="BH60" i="1"/>
  <c r="BH63" i="1"/>
  <c r="BH73" i="1"/>
  <c r="BH76" i="1"/>
  <c r="BH79" i="1"/>
  <c r="BH83" i="1"/>
  <c r="BH87" i="1"/>
  <c r="BH91" i="1"/>
  <c r="BH95" i="1"/>
  <c r="BH99" i="1"/>
  <c r="BH103" i="1"/>
  <c r="BH107" i="1"/>
  <c r="BH111" i="1"/>
  <c r="BH115" i="1"/>
  <c r="BH119" i="1"/>
  <c r="BH123" i="1"/>
  <c r="BH127" i="1"/>
  <c r="BH131" i="1"/>
  <c r="BH135" i="1"/>
  <c r="BH139" i="1"/>
  <c r="BH11" i="1"/>
  <c r="BH21" i="1"/>
  <c r="BH24" i="1"/>
  <c r="BH27" i="1"/>
  <c r="BH37" i="1"/>
  <c r="BH40" i="1"/>
  <c r="BH43" i="1"/>
  <c r="BH53" i="1"/>
  <c r="BH56" i="1"/>
  <c r="BH59" i="1"/>
  <c r="BH69" i="1"/>
  <c r="BH72" i="1"/>
  <c r="BH75" i="1"/>
  <c r="BH82" i="1"/>
  <c r="BH86" i="1"/>
  <c r="BH90" i="1"/>
  <c r="BH94" i="1"/>
  <c r="BH98" i="1"/>
  <c r="BH102" i="1"/>
  <c r="BH106" i="1"/>
  <c r="BH110" i="1"/>
  <c r="BH114" i="1"/>
  <c r="BH118" i="1"/>
  <c r="BH122" i="1"/>
  <c r="BH126" i="1"/>
  <c r="BH130" i="1"/>
  <c r="BH134" i="1"/>
  <c r="BH138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H17" i="1"/>
  <c r="BH20" i="1"/>
  <c r="BH23" i="1"/>
  <c r="BH33" i="1"/>
  <c r="BH36" i="1"/>
  <c r="BH39" i="1"/>
  <c r="BH49" i="1"/>
  <c r="BH52" i="1"/>
  <c r="BH55" i="1"/>
  <c r="BH65" i="1"/>
  <c r="BH68" i="1"/>
  <c r="BH71" i="1"/>
  <c r="BH81" i="1"/>
  <c r="BH85" i="1"/>
  <c r="BH89" i="1"/>
  <c r="BH93" i="1"/>
  <c r="BH97" i="1"/>
  <c r="BH101" i="1"/>
  <c r="BH105" i="1"/>
  <c r="BH109" i="1"/>
  <c r="BH113" i="1"/>
  <c r="BH117" i="1"/>
  <c r="BH121" i="1"/>
  <c r="BH125" i="1"/>
  <c r="BH129" i="1"/>
  <c r="BH133" i="1"/>
  <c r="BH137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3" i="1"/>
  <c r="BH16" i="1"/>
  <c r="BH19" i="1"/>
  <c r="BH29" i="1"/>
  <c r="BH32" i="1"/>
  <c r="BH35" i="1"/>
  <c r="BH45" i="1"/>
  <c r="BH48" i="1"/>
  <c r="BH51" i="1"/>
  <c r="BH61" i="1"/>
  <c r="BH64" i="1"/>
  <c r="BH67" i="1"/>
  <c r="BH77" i="1"/>
  <c r="BH80" i="1"/>
  <c r="BH84" i="1"/>
  <c r="BH88" i="1"/>
  <c r="BH92" i="1"/>
  <c r="BH96" i="1"/>
  <c r="BH100" i="1"/>
  <c r="BH104" i="1"/>
  <c r="BH108" i="1"/>
  <c r="BH112" i="1"/>
  <c r="BH116" i="1"/>
  <c r="BH120" i="1"/>
  <c r="BH124" i="1"/>
  <c r="BH128" i="1"/>
  <c r="BH132" i="1"/>
  <c r="BH136" i="1"/>
  <c r="BH140" i="1"/>
  <c r="AV8" i="1"/>
  <c r="AV12" i="1"/>
  <c r="AV16" i="1"/>
  <c r="AV20" i="1"/>
  <c r="AV24" i="1"/>
  <c r="AV28" i="1"/>
  <c r="AV32" i="1"/>
  <c r="AV36" i="1"/>
  <c r="AV40" i="1"/>
  <c r="AV44" i="1"/>
  <c r="AV48" i="1"/>
  <c r="AV52" i="1"/>
  <c r="AV56" i="1"/>
  <c r="AV60" i="1"/>
  <c r="AV64" i="1"/>
  <c r="AV68" i="1"/>
  <c r="AV72" i="1"/>
  <c r="AV76" i="1"/>
  <c r="AV80" i="1"/>
  <c r="AV84" i="1"/>
  <c r="AV88" i="1"/>
  <c r="AV92" i="1"/>
  <c r="AV96" i="1"/>
  <c r="AV100" i="1"/>
  <c r="AV104" i="1"/>
  <c r="AV108" i="1"/>
  <c r="AV112" i="1"/>
  <c r="AV116" i="1"/>
  <c r="AV120" i="1"/>
  <c r="AV124" i="1"/>
  <c r="AV128" i="1"/>
  <c r="AV132" i="1"/>
  <c r="AV136" i="1"/>
  <c r="AV140" i="1"/>
  <c r="AV144" i="1"/>
  <c r="AV148" i="1"/>
  <c r="AV152" i="1"/>
  <c r="AV156" i="1"/>
  <c r="AV160" i="1"/>
  <c r="AV164" i="1"/>
  <c r="AV168" i="1"/>
  <c r="AV172" i="1"/>
  <c r="AV176" i="1"/>
  <c r="AV180" i="1"/>
  <c r="AV184" i="1"/>
  <c r="AV188" i="1"/>
  <c r="AV192" i="1"/>
  <c r="AV196" i="1"/>
  <c r="AV200" i="1"/>
  <c r="AV204" i="1"/>
  <c r="BH179" i="1"/>
  <c r="BH183" i="1"/>
  <c r="BH187" i="1"/>
  <c r="BH191" i="1"/>
  <c r="BH195" i="1"/>
  <c r="BG199" i="1"/>
  <c r="BG200" i="1"/>
  <c r="BG201" i="1"/>
  <c r="BG202" i="1"/>
  <c r="BG203" i="1"/>
  <c r="BG204" i="1"/>
  <c r="BG6" i="1"/>
  <c r="BH5" i="1"/>
  <c r="AV205" i="1"/>
  <c r="Q40" i="1" s="1"/>
  <c r="AV9" i="1"/>
  <c r="AV19" i="1"/>
  <c r="AV22" i="1"/>
  <c r="AV25" i="1"/>
  <c r="AV35" i="1"/>
  <c r="AV38" i="1"/>
  <c r="AV41" i="1"/>
  <c r="AV51" i="1"/>
  <c r="AV54" i="1"/>
  <c r="AV57" i="1"/>
  <c r="AV67" i="1"/>
  <c r="AV70" i="1"/>
  <c r="AV73" i="1"/>
  <c r="BH182" i="1"/>
  <c r="BH186" i="1"/>
  <c r="BH190" i="1"/>
  <c r="BH194" i="1"/>
  <c r="BH198" i="1"/>
  <c r="BH199" i="1"/>
  <c r="BH200" i="1"/>
  <c r="BH201" i="1"/>
  <c r="BH202" i="1"/>
  <c r="BH203" i="1"/>
  <c r="BH204" i="1"/>
  <c r="BH6" i="1"/>
  <c r="BG5" i="1"/>
  <c r="AV15" i="1"/>
  <c r="AV18" i="1"/>
  <c r="AV21" i="1"/>
  <c r="AV31" i="1"/>
  <c r="AV34" i="1"/>
  <c r="AV37" i="1"/>
  <c r="AV47" i="1"/>
  <c r="AV50" i="1"/>
  <c r="AV53" i="1"/>
  <c r="AV63" i="1"/>
  <c r="AV66" i="1"/>
  <c r="BH181" i="1"/>
  <c r="BH185" i="1"/>
  <c r="BH189" i="1"/>
  <c r="BH193" i="1"/>
  <c r="BH197" i="1"/>
  <c r="AV11" i="1"/>
  <c r="AV14" i="1"/>
  <c r="AV17" i="1"/>
  <c r="AV27" i="1"/>
  <c r="AV30" i="1"/>
  <c r="AV33" i="1"/>
  <c r="AV43" i="1"/>
  <c r="AV46" i="1"/>
  <c r="AV49" i="1"/>
  <c r="AV59" i="1"/>
  <c r="AV62" i="1"/>
  <c r="AV65" i="1"/>
  <c r="AV75" i="1"/>
  <c r="AV78" i="1"/>
  <c r="AV81" i="1"/>
  <c r="BH180" i="1"/>
  <c r="BH184" i="1"/>
  <c r="BH188" i="1"/>
  <c r="BH192" i="1"/>
  <c r="BH196" i="1"/>
  <c r="AV7" i="1"/>
  <c r="AV10" i="1"/>
  <c r="AV13" i="1"/>
  <c r="AV23" i="1"/>
  <c r="AV26" i="1"/>
  <c r="AV29" i="1"/>
  <c r="AV39" i="1"/>
  <c r="AV42" i="1"/>
  <c r="AV45" i="1"/>
  <c r="AV55" i="1"/>
  <c r="AV58" i="1"/>
  <c r="AV61" i="1"/>
  <c r="AV71" i="1"/>
  <c r="AV74" i="1"/>
  <c r="AV77" i="1"/>
  <c r="AV87" i="1"/>
  <c r="AV90" i="1"/>
  <c r="AV93" i="1"/>
  <c r="AV103" i="1"/>
  <c r="AV106" i="1"/>
  <c r="AV109" i="1"/>
  <c r="AV119" i="1"/>
  <c r="AV122" i="1"/>
  <c r="AV125" i="1"/>
  <c r="AV135" i="1"/>
  <c r="AV138" i="1"/>
  <c r="AV141" i="1"/>
  <c r="AV151" i="1"/>
  <c r="AV154" i="1"/>
  <c r="AV157" i="1"/>
  <c r="AV167" i="1"/>
  <c r="AV170" i="1"/>
  <c r="AV173" i="1"/>
  <c r="AV183" i="1"/>
  <c r="AV186" i="1"/>
  <c r="AV189" i="1"/>
  <c r="AV199" i="1"/>
  <c r="AV202" i="1"/>
  <c r="AM205" i="1"/>
  <c r="P40" i="1" s="1"/>
  <c r="AM106" i="1"/>
  <c r="AM108" i="1"/>
  <c r="AM110" i="1"/>
  <c r="AM112" i="1"/>
  <c r="AM114" i="1"/>
  <c r="AM116" i="1"/>
  <c r="AM118" i="1"/>
  <c r="AM120" i="1"/>
  <c r="AM122" i="1"/>
  <c r="AM124" i="1"/>
  <c r="AM126" i="1"/>
  <c r="AM128" i="1"/>
  <c r="AM130" i="1"/>
  <c r="AM132" i="1"/>
  <c r="AM134" i="1"/>
  <c r="AM136" i="1"/>
  <c r="AM138" i="1"/>
  <c r="AM140" i="1"/>
  <c r="AM142" i="1"/>
  <c r="AM144" i="1"/>
  <c r="AM146" i="1"/>
  <c r="AM148" i="1"/>
  <c r="AM150" i="1"/>
  <c r="AM152" i="1"/>
  <c r="AM154" i="1"/>
  <c r="AM156" i="1"/>
  <c r="AM158" i="1"/>
  <c r="AM160" i="1"/>
  <c r="AM162" i="1"/>
  <c r="AM164" i="1"/>
  <c r="AM166" i="1"/>
  <c r="AM168" i="1"/>
  <c r="AM170" i="1"/>
  <c r="AM172" i="1"/>
  <c r="AM174" i="1"/>
  <c r="AM176" i="1"/>
  <c r="AM178" i="1"/>
  <c r="AM180" i="1"/>
  <c r="AM182" i="1"/>
  <c r="AM184" i="1"/>
  <c r="AM186" i="1"/>
  <c r="AM188" i="1"/>
  <c r="AM190" i="1"/>
  <c r="AM192" i="1"/>
  <c r="AM194" i="1"/>
  <c r="AM196" i="1"/>
  <c r="AM198" i="1"/>
  <c r="AM200" i="1"/>
  <c r="AM202" i="1"/>
  <c r="AM204" i="1"/>
  <c r="AD106" i="1"/>
  <c r="AD108" i="1"/>
  <c r="AD110" i="1"/>
  <c r="AD112" i="1"/>
  <c r="AD114" i="1"/>
  <c r="AD116" i="1"/>
  <c r="AD118" i="1"/>
  <c r="AD120" i="1"/>
  <c r="AD122" i="1"/>
  <c r="AD124" i="1"/>
  <c r="AD126" i="1"/>
  <c r="AD128" i="1"/>
  <c r="AD130" i="1"/>
  <c r="AD132" i="1"/>
  <c r="AD134" i="1"/>
  <c r="AD136" i="1"/>
  <c r="AD138" i="1"/>
  <c r="AD140" i="1"/>
  <c r="AD142" i="1"/>
  <c r="AD144" i="1"/>
  <c r="AD146" i="1"/>
  <c r="AD148" i="1"/>
  <c r="AD150" i="1"/>
  <c r="AD152" i="1"/>
  <c r="AD154" i="1"/>
  <c r="AD156" i="1"/>
  <c r="AD158" i="1"/>
  <c r="AD160" i="1"/>
  <c r="AD162" i="1"/>
  <c r="AD164" i="1"/>
  <c r="AD166" i="1"/>
  <c r="AD168" i="1"/>
  <c r="AD170" i="1"/>
  <c r="AD172" i="1"/>
  <c r="AD174" i="1"/>
  <c r="AD176" i="1"/>
  <c r="AD178" i="1"/>
  <c r="AD180" i="1"/>
  <c r="AD182" i="1"/>
  <c r="AD184" i="1"/>
  <c r="AD186" i="1"/>
  <c r="AD188" i="1"/>
  <c r="AD190" i="1"/>
  <c r="AD192" i="1"/>
  <c r="AD194" i="1"/>
  <c r="AD196" i="1"/>
  <c r="AD198" i="1"/>
  <c r="AD200" i="1"/>
  <c r="AD202" i="1"/>
  <c r="AD204" i="1"/>
  <c r="AM6" i="1"/>
  <c r="AM10" i="1"/>
  <c r="AM14" i="1"/>
  <c r="AM18" i="1"/>
  <c r="AM22" i="1"/>
  <c r="AM26" i="1"/>
  <c r="AM30" i="1"/>
  <c r="AM34" i="1"/>
  <c r="AM38" i="1"/>
  <c r="AM42" i="1"/>
  <c r="AM46" i="1"/>
  <c r="AM50" i="1"/>
  <c r="AM54" i="1"/>
  <c r="AM58" i="1"/>
  <c r="AM62" i="1"/>
  <c r="AM66" i="1"/>
  <c r="AM70" i="1"/>
  <c r="AM74" i="1"/>
  <c r="AM78" i="1"/>
  <c r="AM82" i="1"/>
  <c r="AM86" i="1"/>
  <c r="AM90" i="1"/>
  <c r="AM94" i="1"/>
  <c r="AM98" i="1"/>
  <c r="AM102" i="1"/>
  <c r="AV89" i="1"/>
  <c r="AV94" i="1"/>
  <c r="AV97" i="1"/>
  <c r="AV111" i="1"/>
  <c r="AV114" i="1"/>
  <c r="AV117" i="1"/>
  <c r="AV131" i="1"/>
  <c r="AV134" i="1"/>
  <c r="AV139" i="1"/>
  <c r="AV153" i="1"/>
  <c r="AV158" i="1"/>
  <c r="AV161" i="1"/>
  <c r="AV175" i="1"/>
  <c r="AV178" i="1"/>
  <c r="AV181" i="1"/>
  <c r="AV195" i="1"/>
  <c r="AV198" i="1"/>
  <c r="AV203" i="1"/>
  <c r="AV6" i="1"/>
  <c r="AV5" i="1"/>
  <c r="AM107" i="1"/>
  <c r="AM115" i="1"/>
  <c r="AM123" i="1"/>
  <c r="AM131" i="1"/>
  <c r="AM139" i="1"/>
  <c r="AM147" i="1"/>
  <c r="AM155" i="1"/>
  <c r="AM163" i="1"/>
  <c r="AM171" i="1"/>
  <c r="AM179" i="1"/>
  <c r="AM187" i="1"/>
  <c r="AM195" i="1"/>
  <c r="AM203" i="1"/>
  <c r="AD111" i="1"/>
  <c r="AD119" i="1"/>
  <c r="AD127" i="1"/>
  <c r="AD135" i="1"/>
  <c r="AD143" i="1"/>
  <c r="AD151" i="1"/>
  <c r="AD159" i="1"/>
  <c r="AD167" i="1"/>
  <c r="AD175" i="1"/>
  <c r="AD183" i="1"/>
  <c r="AD191" i="1"/>
  <c r="AD199" i="1"/>
  <c r="AM8" i="1"/>
  <c r="AM13" i="1"/>
  <c r="AM19" i="1"/>
  <c r="AM24" i="1"/>
  <c r="AM29" i="1"/>
  <c r="AM35" i="1"/>
  <c r="AM40" i="1"/>
  <c r="AM45" i="1"/>
  <c r="AM51" i="1"/>
  <c r="AM56" i="1"/>
  <c r="AM61" i="1"/>
  <c r="AM67" i="1"/>
  <c r="AM72" i="1"/>
  <c r="AM77" i="1"/>
  <c r="AM83" i="1"/>
  <c r="AM88" i="1"/>
  <c r="AM93" i="1"/>
  <c r="AM99" i="1"/>
  <c r="AM104" i="1"/>
  <c r="AD11" i="1"/>
  <c r="AD17" i="1"/>
  <c r="AD21" i="1"/>
  <c r="AD25" i="1"/>
  <c r="AD31" i="1"/>
  <c r="AD35" i="1"/>
  <c r="AD39" i="1"/>
  <c r="AD43" i="1"/>
  <c r="AD49" i="1"/>
  <c r="AD55" i="1"/>
  <c r="AD59" i="1"/>
  <c r="AD67" i="1"/>
  <c r="AD71" i="1"/>
  <c r="AD75" i="1"/>
  <c r="AD79" i="1"/>
  <c r="AD85" i="1"/>
  <c r="AD89" i="1"/>
  <c r="AD91" i="1"/>
  <c r="AD97" i="1"/>
  <c r="AD101" i="1"/>
  <c r="AV83" i="1"/>
  <c r="AV86" i="1"/>
  <c r="AV91" i="1"/>
  <c r="AV105" i="1"/>
  <c r="AV110" i="1"/>
  <c r="AV113" i="1"/>
  <c r="AV127" i="1"/>
  <c r="AV130" i="1"/>
  <c r="AV133" i="1"/>
  <c r="AV147" i="1"/>
  <c r="AV150" i="1"/>
  <c r="AV155" i="1"/>
  <c r="AV169" i="1"/>
  <c r="AV174" i="1"/>
  <c r="AV177" i="1"/>
  <c r="AV191" i="1"/>
  <c r="AV194" i="1"/>
  <c r="AV197" i="1"/>
  <c r="AM105" i="1"/>
  <c r="AM113" i="1"/>
  <c r="AM121" i="1"/>
  <c r="AM129" i="1"/>
  <c r="AM137" i="1"/>
  <c r="AM145" i="1"/>
  <c r="AM153" i="1"/>
  <c r="AM161" i="1"/>
  <c r="AM169" i="1"/>
  <c r="AM177" i="1"/>
  <c r="AM185" i="1"/>
  <c r="AM193" i="1"/>
  <c r="AM201" i="1"/>
  <c r="AD109" i="1"/>
  <c r="AD117" i="1"/>
  <c r="AD125" i="1"/>
  <c r="AD133" i="1"/>
  <c r="AD141" i="1"/>
  <c r="AD149" i="1"/>
  <c r="AD157" i="1"/>
  <c r="AD165" i="1"/>
  <c r="AD173" i="1"/>
  <c r="AD181" i="1"/>
  <c r="AD189" i="1"/>
  <c r="AD197" i="1"/>
  <c r="AM9" i="1"/>
  <c r="AM15" i="1"/>
  <c r="AM20" i="1"/>
  <c r="AM25" i="1"/>
  <c r="AM31" i="1"/>
  <c r="AM36" i="1"/>
  <c r="AM41" i="1"/>
  <c r="AM47" i="1"/>
  <c r="AM52" i="1"/>
  <c r="AM57" i="1"/>
  <c r="AM68" i="1"/>
  <c r="AM73" i="1"/>
  <c r="AM79" i="1"/>
  <c r="AM84" i="1"/>
  <c r="AM89" i="1"/>
  <c r="AM95" i="1"/>
  <c r="AM100" i="1"/>
  <c r="AM5" i="1"/>
  <c r="AD15" i="1"/>
  <c r="AD29" i="1"/>
  <c r="AD47" i="1"/>
  <c r="AD63" i="1"/>
  <c r="AD81" i="1"/>
  <c r="AD95" i="1"/>
  <c r="AV69" i="1"/>
  <c r="AV82" i="1"/>
  <c r="AV85" i="1"/>
  <c r="AV99" i="1"/>
  <c r="AV102" i="1"/>
  <c r="AV107" i="1"/>
  <c r="AV121" i="1"/>
  <c r="AV126" i="1"/>
  <c r="AV129" i="1"/>
  <c r="AV143" i="1"/>
  <c r="AV146" i="1"/>
  <c r="AV149" i="1"/>
  <c r="AV163" i="1"/>
  <c r="AV166" i="1"/>
  <c r="AV171" i="1"/>
  <c r="AV185" i="1"/>
  <c r="AV190" i="1"/>
  <c r="AV193" i="1"/>
  <c r="AD205" i="1"/>
  <c r="O40" i="1" s="1"/>
  <c r="AM111" i="1"/>
  <c r="AM119" i="1"/>
  <c r="AM127" i="1"/>
  <c r="AM135" i="1"/>
  <c r="AM143" i="1"/>
  <c r="AM151" i="1"/>
  <c r="AM159" i="1"/>
  <c r="AM167" i="1"/>
  <c r="AM175" i="1"/>
  <c r="AM183" i="1"/>
  <c r="AM191" i="1"/>
  <c r="AM199" i="1"/>
  <c r="AD107" i="1"/>
  <c r="AD115" i="1"/>
  <c r="AD123" i="1"/>
  <c r="AD131" i="1"/>
  <c r="AD139" i="1"/>
  <c r="AD147" i="1"/>
  <c r="AD155" i="1"/>
  <c r="AD163" i="1"/>
  <c r="AD171" i="1"/>
  <c r="AD179" i="1"/>
  <c r="AD187" i="1"/>
  <c r="AD195" i="1"/>
  <c r="AD203" i="1"/>
  <c r="AM11" i="1"/>
  <c r="AM16" i="1"/>
  <c r="AM21" i="1"/>
  <c r="AM27" i="1"/>
  <c r="AM32" i="1"/>
  <c r="AM37" i="1"/>
  <c r="AM43" i="1"/>
  <c r="AM48" i="1"/>
  <c r="AM53" i="1"/>
  <c r="AM59" i="1"/>
  <c r="AM64" i="1"/>
  <c r="AM69" i="1"/>
  <c r="AM75" i="1"/>
  <c r="AM80" i="1"/>
  <c r="AM85" i="1"/>
  <c r="AM91" i="1"/>
  <c r="AM96" i="1"/>
  <c r="AM101" i="1"/>
  <c r="AD6" i="1"/>
  <c r="AV79" i="1"/>
  <c r="AV95" i="1"/>
  <c r="AV98" i="1"/>
  <c r="AV101" i="1"/>
  <c r="AV115" i="1"/>
  <c r="AV118" i="1"/>
  <c r="AV123" i="1"/>
  <c r="AV137" i="1"/>
  <c r="AV142" i="1"/>
  <c r="AV145" i="1"/>
  <c r="AV159" i="1"/>
  <c r="AV162" i="1"/>
  <c r="AV165" i="1"/>
  <c r="AV179" i="1"/>
  <c r="AV182" i="1"/>
  <c r="AV187" i="1"/>
  <c r="AV201" i="1"/>
  <c r="AM109" i="1"/>
  <c r="AM117" i="1"/>
  <c r="AM125" i="1"/>
  <c r="AM133" i="1"/>
  <c r="AM141" i="1"/>
  <c r="AM149" i="1"/>
  <c r="AM157" i="1"/>
  <c r="AM165" i="1"/>
  <c r="AM173" i="1"/>
  <c r="AM181" i="1"/>
  <c r="AM189" i="1"/>
  <c r="AM197" i="1"/>
  <c r="AD105" i="1"/>
  <c r="AD113" i="1"/>
  <c r="AD121" i="1"/>
  <c r="AD129" i="1"/>
  <c r="AD137" i="1"/>
  <c r="AD145" i="1"/>
  <c r="AD153" i="1"/>
  <c r="AD161" i="1"/>
  <c r="AD169" i="1"/>
  <c r="AD177" i="1"/>
  <c r="AD185" i="1"/>
  <c r="AD193" i="1"/>
  <c r="AD201" i="1"/>
  <c r="AM7" i="1"/>
  <c r="AM12" i="1"/>
  <c r="AM17" i="1"/>
  <c r="AM23" i="1"/>
  <c r="AM28" i="1"/>
  <c r="AM33" i="1"/>
  <c r="AM39" i="1"/>
  <c r="AM44" i="1"/>
  <c r="AM49" i="1"/>
  <c r="AM55" i="1"/>
  <c r="AM60" i="1"/>
  <c r="AM65" i="1"/>
  <c r="AM71" i="1"/>
  <c r="AM76" i="1"/>
  <c r="AM81" i="1"/>
  <c r="AM87" i="1"/>
  <c r="AM92" i="1"/>
  <c r="AM97" i="1"/>
  <c r="AM103" i="1"/>
  <c r="AD8" i="1"/>
  <c r="AD10" i="1"/>
  <c r="AD12" i="1"/>
  <c r="AD14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AD82" i="1"/>
  <c r="AD84" i="1"/>
  <c r="AD86" i="1"/>
  <c r="AD88" i="1"/>
  <c r="AD90" i="1"/>
  <c r="AD92" i="1"/>
  <c r="AD94" i="1"/>
  <c r="AD96" i="1"/>
  <c r="AD98" i="1"/>
  <c r="AD100" i="1"/>
  <c r="AD102" i="1"/>
  <c r="AD104" i="1"/>
  <c r="AM63" i="1"/>
  <c r="AD9" i="1"/>
  <c r="AD13" i="1"/>
  <c r="AD19" i="1"/>
  <c r="AD23" i="1"/>
  <c r="AD27" i="1"/>
  <c r="AD33" i="1"/>
  <c r="AD37" i="1"/>
  <c r="AD41" i="1"/>
  <c r="AD45" i="1"/>
  <c r="AD51" i="1"/>
  <c r="AD53" i="1"/>
  <c r="AD57" i="1"/>
  <c r="AD61" i="1"/>
  <c r="AD65" i="1"/>
  <c r="AD69" i="1"/>
  <c r="AD73" i="1"/>
  <c r="AD77" i="1"/>
  <c r="AD83" i="1"/>
  <c r="AD87" i="1"/>
  <c r="AD93" i="1"/>
  <c r="AD99" i="1"/>
  <c r="AD103" i="1"/>
  <c r="AD7" i="1"/>
  <c r="Z7" i="2" l="1"/>
  <c r="AB7" i="2" s="1"/>
  <c r="AC7" i="2"/>
  <c r="AE7" i="2"/>
  <c r="AY5" i="2"/>
  <c r="AR5" i="2"/>
  <c r="AT5" i="2" s="1"/>
  <c r="AU5" i="2"/>
  <c r="AO5" i="2"/>
  <c r="AP5" i="2" s="1"/>
  <c r="AH6" i="2" s="1"/>
  <c r="BB5" i="2"/>
  <c r="F43" i="1"/>
  <c r="S25" i="1"/>
  <c r="Q28" i="1"/>
  <c r="BC5" i="2" l="1"/>
  <c r="BE5" i="2" s="1"/>
  <c r="BF5" i="2"/>
  <c r="BJ5" i="2"/>
  <c r="AZ5" i="2"/>
  <c r="BA5" i="2" s="1"/>
  <c r="AQ6" i="2" s="1"/>
  <c r="AW6" i="2" s="1"/>
  <c r="AI6" i="2"/>
  <c r="AK6" i="2" s="1"/>
  <c r="AN6" i="2"/>
  <c r="AL6" i="2"/>
  <c r="AF7" i="2"/>
  <c r="AG7" i="2" s="1"/>
  <c r="Y8" i="2" s="1"/>
  <c r="Q29" i="1"/>
  <c r="Q46" i="1"/>
  <c r="R46" i="1" s="1"/>
  <c r="F49" i="1" s="1"/>
  <c r="AO6" i="2" l="1"/>
  <c r="AP6" i="2" s="1"/>
  <c r="AH7" i="2" s="1"/>
  <c r="AR6" i="2"/>
  <c r="AT6" i="2" s="1"/>
  <c r="AU6" i="2"/>
  <c r="AY6" i="2"/>
  <c r="BK5" i="2"/>
  <c r="BL5" i="2" s="1"/>
  <c r="BB6" i="2" s="1"/>
  <c r="Z8" i="2"/>
  <c r="AB8" i="2" s="1"/>
  <c r="AE8" i="2"/>
  <c r="AC8" i="2"/>
  <c r="S29" i="1"/>
  <c r="Y5" i="1" s="1"/>
  <c r="AZ6" i="2" l="1"/>
  <c r="BA6" i="2" s="1"/>
  <c r="AQ7" i="2" s="1"/>
  <c r="BC6" i="2"/>
  <c r="BE6" i="2" s="1"/>
  <c r="BF6" i="2"/>
  <c r="BJ6" i="2"/>
  <c r="AI7" i="2"/>
  <c r="AK7" i="2" s="1"/>
  <c r="AN7" i="2"/>
  <c r="AL7" i="2"/>
  <c r="AF8" i="2"/>
  <c r="AG8" i="2" s="1"/>
  <c r="Y9" i="2" s="1"/>
  <c r="AH5" i="1"/>
  <c r="AL5" i="1" s="1"/>
  <c r="Z5" i="1"/>
  <c r="AB5" i="1" s="1"/>
  <c r="AE5" i="1"/>
  <c r="AC5" i="1"/>
  <c r="AQ5" i="1"/>
  <c r="AY5" i="1" s="1"/>
  <c r="AI5" i="1"/>
  <c r="AK5" i="1" s="1"/>
  <c r="AN5" i="1"/>
  <c r="AU5" i="1"/>
  <c r="BB5" i="1"/>
  <c r="BJ5" i="1" s="1"/>
  <c r="AR5" i="1"/>
  <c r="AT5" i="1" s="1"/>
  <c r="AU7" i="2" l="1"/>
  <c r="AW7" i="2"/>
  <c r="AY7" i="2"/>
  <c r="AR7" i="2"/>
  <c r="AT7" i="2" s="1"/>
  <c r="BK6" i="2"/>
  <c r="BL6" i="2" s="1"/>
  <c r="BB7" i="2" s="1"/>
  <c r="AO7" i="2"/>
  <c r="AP7" i="2" s="1"/>
  <c r="AH8" i="2" s="1"/>
  <c r="AE9" i="2"/>
  <c r="AC9" i="2"/>
  <c r="Z9" i="2"/>
  <c r="AB9" i="2" s="1"/>
  <c r="AF5" i="1"/>
  <c r="AG5" i="1" s="1"/>
  <c r="Y6" i="1" s="1"/>
  <c r="AE6" i="1" s="1"/>
  <c r="AO5" i="1"/>
  <c r="AP5" i="1" s="1"/>
  <c r="AH6" i="1" s="1"/>
  <c r="AN6" i="1" s="1"/>
  <c r="AZ5" i="1"/>
  <c r="BA5" i="1" s="1"/>
  <c r="AQ6" i="1" s="1"/>
  <c r="AY6" i="1" s="1"/>
  <c r="BF5" i="1"/>
  <c r="BC5" i="1"/>
  <c r="BE5" i="1" s="1"/>
  <c r="AF9" i="2" l="1"/>
  <c r="AG9" i="2" s="1"/>
  <c r="Y10" i="2" s="1"/>
  <c r="Z10" i="2" s="1"/>
  <c r="AB10" i="2" s="1"/>
  <c r="AZ7" i="2"/>
  <c r="BA7" i="2" s="1"/>
  <c r="AQ8" i="2" s="1"/>
  <c r="AW8" i="2" s="1"/>
  <c r="AC6" i="1"/>
  <c r="AF6" i="1" s="1"/>
  <c r="AG6" i="1" s="1"/>
  <c r="Y7" i="1" s="1"/>
  <c r="AC7" i="1" s="1"/>
  <c r="Z6" i="1"/>
  <c r="AB6" i="1" s="1"/>
  <c r="AL8" i="2"/>
  <c r="AN8" i="2"/>
  <c r="AI8" i="2"/>
  <c r="AK8" i="2" s="1"/>
  <c r="BC7" i="2"/>
  <c r="BE7" i="2" s="1"/>
  <c r="BF7" i="2"/>
  <c r="BJ7" i="2"/>
  <c r="AI6" i="1"/>
  <c r="AK6" i="1" s="1"/>
  <c r="AL6" i="1"/>
  <c r="AU6" i="1"/>
  <c r="AR6" i="1"/>
  <c r="AT6" i="1" s="1"/>
  <c r="BK5" i="1"/>
  <c r="BL5" i="1" s="1"/>
  <c r="BB6" i="1" s="1"/>
  <c r="AR8" i="2" l="1"/>
  <c r="AT8" i="2" s="1"/>
  <c r="AY8" i="2"/>
  <c r="AE10" i="2"/>
  <c r="AC10" i="2"/>
  <c r="AU8" i="2"/>
  <c r="AO6" i="1"/>
  <c r="AP6" i="1" s="1"/>
  <c r="AH7" i="1" s="1"/>
  <c r="AI7" i="1" s="1"/>
  <c r="AK7" i="1" s="1"/>
  <c r="AF10" i="2"/>
  <c r="AG10" i="2" s="1"/>
  <c r="Y11" i="2" s="1"/>
  <c r="BK7" i="2"/>
  <c r="BL7" i="2" s="1"/>
  <c r="BB8" i="2" s="1"/>
  <c r="AO8" i="2"/>
  <c r="AP8" i="2" s="1"/>
  <c r="AH9" i="2" s="1"/>
  <c r="AZ6" i="1"/>
  <c r="BA6" i="1" s="1"/>
  <c r="AQ7" i="1" s="1"/>
  <c r="AN7" i="1"/>
  <c r="BC6" i="1"/>
  <c r="BE6" i="1" s="1"/>
  <c r="BJ6" i="1"/>
  <c r="BF6" i="1"/>
  <c r="AE7" i="1"/>
  <c r="Z7" i="1"/>
  <c r="AB7" i="1" s="1"/>
  <c r="AZ8" i="2" l="1"/>
  <c r="BA8" i="2" s="1"/>
  <c r="AQ9" i="2" s="1"/>
  <c r="AW9" i="2" s="1"/>
  <c r="AY7" i="1"/>
  <c r="AW7" i="1"/>
  <c r="AL7" i="1"/>
  <c r="AN9" i="2"/>
  <c r="AL9" i="2"/>
  <c r="AI9" i="2"/>
  <c r="AK9" i="2" s="1"/>
  <c r="Z11" i="2"/>
  <c r="AB11" i="2" s="1"/>
  <c r="AE11" i="2"/>
  <c r="AC11" i="2"/>
  <c r="BJ8" i="2"/>
  <c r="BC8" i="2"/>
  <c r="BE8" i="2" s="1"/>
  <c r="BF8" i="2"/>
  <c r="AO7" i="1"/>
  <c r="AP7" i="1" s="1"/>
  <c r="AH8" i="1" s="1"/>
  <c r="AI8" i="1" s="1"/>
  <c r="AK8" i="1" s="1"/>
  <c r="AR7" i="1"/>
  <c r="AT7" i="1" s="1"/>
  <c r="AU7" i="1"/>
  <c r="BK6" i="1"/>
  <c r="BL6" i="1" s="1"/>
  <c r="BB7" i="1" s="1"/>
  <c r="BJ7" i="1" s="1"/>
  <c r="AF7" i="1"/>
  <c r="AG7" i="1" s="1"/>
  <c r="Y8" i="1" s="1"/>
  <c r="AE8" i="1" s="1"/>
  <c r="AU9" i="2" l="1"/>
  <c r="AF11" i="2"/>
  <c r="AG11" i="2" s="1"/>
  <c r="Y12" i="2" s="1"/>
  <c r="AC12" i="2" s="1"/>
  <c r="AR9" i="2"/>
  <c r="AT9" i="2" s="1"/>
  <c r="AY9" i="2"/>
  <c r="AO9" i="2"/>
  <c r="AP9" i="2" s="1"/>
  <c r="AH10" i="2" s="1"/>
  <c r="BK8" i="2"/>
  <c r="BL8" i="2" s="1"/>
  <c r="BB9" i="2" s="1"/>
  <c r="BJ9" i="2" s="1"/>
  <c r="AZ9" i="2"/>
  <c r="BA9" i="2" s="1"/>
  <c r="AQ10" i="2" s="1"/>
  <c r="AW10" i="2" s="1"/>
  <c r="Z12" i="2"/>
  <c r="AB12" i="2" s="1"/>
  <c r="AE12" i="2"/>
  <c r="AI10" i="2"/>
  <c r="AK10" i="2" s="1"/>
  <c r="AL10" i="2"/>
  <c r="AN10" i="2"/>
  <c r="AU10" i="2"/>
  <c r="AL8" i="1"/>
  <c r="AN8" i="1"/>
  <c r="AZ7" i="1"/>
  <c r="BA7" i="1" s="1"/>
  <c r="AQ8" i="1" s="1"/>
  <c r="BF7" i="1"/>
  <c r="BC7" i="1"/>
  <c r="BE7" i="1" s="1"/>
  <c r="AC8" i="1"/>
  <c r="Z8" i="1"/>
  <c r="AB8" i="1" s="1"/>
  <c r="AR10" i="2" l="1"/>
  <c r="AT10" i="2" s="1"/>
  <c r="BC9" i="2"/>
  <c r="BE9" i="2" s="1"/>
  <c r="BF9" i="2"/>
  <c r="BK9" i="2" s="1"/>
  <c r="BL9" i="2" s="1"/>
  <c r="BB10" i="2" s="1"/>
  <c r="AO10" i="2"/>
  <c r="AP10" i="2" s="1"/>
  <c r="AH11" i="2" s="1"/>
  <c r="AL11" i="2" s="1"/>
  <c r="AY10" i="2"/>
  <c r="AY8" i="1"/>
  <c r="AW8" i="1"/>
  <c r="AZ10" i="2"/>
  <c r="BA10" i="2" s="1"/>
  <c r="AQ11" i="2" s="1"/>
  <c r="AW11" i="2" s="1"/>
  <c r="AF12" i="2"/>
  <c r="AG12" i="2" s="1"/>
  <c r="Y13" i="2" s="1"/>
  <c r="AO8" i="1"/>
  <c r="AP8" i="1" s="1"/>
  <c r="AH9" i="1" s="1"/>
  <c r="AN9" i="1" s="1"/>
  <c r="AR8" i="1"/>
  <c r="AT8" i="1" s="1"/>
  <c r="AU8" i="1"/>
  <c r="BK7" i="1"/>
  <c r="BL7" i="1" s="1"/>
  <c r="BB8" i="1" s="1"/>
  <c r="BJ8" i="1" s="1"/>
  <c r="AF8" i="1"/>
  <c r="AG8" i="1" s="1"/>
  <c r="Y9" i="1" s="1"/>
  <c r="AC9" i="1" s="1"/>
  <c r="BC10" i="2" l="1"/>
  <c r="BE10" i="2" s="1"/>
  <c r="BF10" i="2"/>
  <c r="AI11" i="2"/>
  <c r="AK11" i="2" s="1"/>
  <c r="AO11" i="2" s="1"/>
  <c r="AP11" i="2" s="1"/>
  <c r="AH12" i="2" s="1"/>
  <c r="AN11" i="2"/>
  <c r="BJ10" i="2"/>
  <c r="BK10" i="2"/>
  <c r="BL10" i="2" s="1"/>
  <c r="BB11" i="2" s="1"/>
  <c r="BJ11" i="2" s="1"/>
  <c r="AC13" i="2"/>
  <c r="Z13" i="2"/>
  <c r="AB13" i="2" s="1"/>
  <c r="AE13" i="2"/>
  <c r="AU11" i="2"/>
  <c r="AY11" i="2"/>
  <c r="AR11" i="2"/>
  <c r="AT11" i="2" s="1"/>
  <c r="AZ11" i="2" s="1"/>
  <c r="BA11" i="2" s="1"/>
  <c r="AQ12" i="2" s="1"/>
  <c r="AW12" i="2" s="1"/>
  <c r="AL9" i="1"/>
  <c r="AI9" i="1"/>
  <c r="AK9" i="1" s="1"/>
  <c r="AZ8" i="1"/>
  <c r="BA8" i="1" s="1"/>
  <c r="AQ9" i="1" s="1"/>
  <c r="Z9" i="1"/>
  <c r="AB9" i="1" s="1"/>
  <c r="BC8" i="1"/>
  <c r="BE8" i="1" s="1"/>
  <c r="BF8" i="1"/>
  <c r="AE9" i="1"/>
  <c r="AI12" i="2" l="1"/>
  <c r="AK12" i="2" s="1"/>
  <c r="AL12" i="2"/>
  <c r="AN12" i="2"/>
  <c r="AO12" i="2" s="1"/>
  <c r="AP12" i="2" s="1"/>
  <c r="AH13" i="2" s="1"/>
  <c r="BF11" i="2"/>
  <c r="BK11" i="2" s="1"/>
  <c r="BL11" i="2" s="1"/>
  <c r="BB12" i="2" s="1"/>
  <c r="BJ12" i="2" s="1"/>
  <c r="BC11" i="2"/>
  <c r="BE11" i="2" s="1"/>
  <c r="AY9" i="1"/>
  <c r="AW9" i="1"/>
  <c r="AR9" i="1"/>
  <c r="AT9" i="1" s="1"/>
  <c r="AF13" i="2"/>
  <c r="AG13" i="2" s="1"/>
  <c r="Y14" i="2" s="1"/>
  <c r="AR12" i="2"/>
  <c r="AT12" i="2" s="1"/>
  <c r="AU12" i="2"/>
  <c r="AY12" i="2"/>
  <c r="AU9" i="1"/>
  <c r="AO9" i="1"/>
  <c r="AP9" i="1" s="1"/>
  <c r="AH10" i="1" s="1"/>
  <c r="AI10" i="1" s="1"/>
  <c r="AK10" i="1" s="1"/>
  <c r="BK8" i="1"/>
  <c r="BL8" i="1" s="1"/>
  <c r="BB9" i="1" s="1"/>
  <c r="BJ9" i="1" s="1"/>
  <c r="AF9" i="1"/>
  <c r="AG9" i="1" s="1"/>
  <c r="Y10" i="1" s="1"/>
  <c r="AE10" i="1" s="1"/>
  <c r="AN10" i="1"/>
  <c r="BF12" i="2" l="1"/>
  <c r="BC12" i="2"/>
  <c r="BE12" i="2" s="1"/>
  <c r="BK12" i="2"/>
  <c r="BL12" i="2" s="1"/>
  <c r="BB13" i="2" s="1"/>
  <c r="BF13" i="2" s="1"/>
  <c r="AZ9" i="1"/>
  <c r="BA9" i="1" s="1"/>
  <c r="AQ10" i="1" s="1"/>
  <c r="AL10" i="1"/>
  <c r="AL13" i="2"/>
  <c r="AN13" i="2"/>
  <c r="AI13" i="2"/>
  <c r="AK13" i="2" s="1"/>
  <c r="AZ12" i="2"/>
  <c r="BA12" i="2" s="1"/>
  <c r="AQ13" i="2" s="1"/>
  <c r="AW13" i="2" s="1"/>
  <c r="AC14" i="2"/>
  <c r="Z14" i="2"/>
  <c r="AB14" i="2" s="1"/>
  <c r="AE14" i="2"/>
  <c r="AO10" i="1"/>
  <c r="AP10" i="1" s="1"/>
  <c r="AH11" i="1" s="1"/>
  <c r="AN11" i="1" s="1"/>
  <c r="BF9" i="1"/>
  <c r="BC9" i="1"/>
  <c r="BE9" i="1" s="1"/>
  <c r="AC10" i="1"/>
  <c r="Z10" i="1"/>
  <c r="AB10" i="1" s="1"/>
  <c r="BJ13" i="2" l="1"/>
  <c r="BC13" i="2"/>
  <c r="BE13" i="2" s="1"/>
  <c r="BK13" i="2" s="1"/>
  <c r="BL13" i="2" s="1"/>
  <c r="BB14" i="2" s="1"/>
  <c r="AO13" i="2"/>
  <c r="AP13" i="2" s="1"/>
  <c r="AH14" i="2" s="1"/>
  <c r="AN14" i="2" s="1"/>
  <c r="AY10" i="1"/>
  <c r="AW10" i="1"/>
  <c r="AR10" i="1"/>
  <c r="AT10" i="1" s="1"/>
  <c r="AU10" i="1"/>
  <c r="AZ10" i="1" s="1"/>
  <c r="BA10" i="1" s="1"/>
  <c r="AQ11" i="1" s="1"/>
  <c r="BK9" i="1"/>
  <c r="BL9" i="1" s="1"/>
  <c r="BB10" i="1" s="1"/>
  <c r="BF10" i="1" s="1"/>
  <c r="AY13" i="2"/>
  <c r="AR13" i="2"/>
  <c r="AT13" i="2" s="1"/>
  <c r="AU13" i="2"/>
  <c r="AF14" i="2"/>
  <c r="AG14" i="2" s="1"/>
  <c r="Y15" i="2" s="1"/>
  <c r="AL11" i="1"/>
  <c r="AI11" i="1"/>
  <c r="AK11" i="1" s="1"/>
  <c r="AO11" i="1" s="1"/>
  <c r="AP11" i="1" s="1"/>
  <c r="AH12" i="1" s="1"/>
  <c r="AI12" i="1" s="1"/>
  <c r="AK12" i="1" s="1"/>
  <c r="AF10" i="1"/>
  <c r="AG10" i="1" s="1"/>
  <c r="Y11" i="1" s="1"/>
  <c r="AE11" i="1" s="1"/>
  <c r="BC10" i="1"/>
  <c r="BE10" i="1" s="1"/>
  <c r="BJ10" i="1"/>
  <c r="AL14" i="2" l="1"/>
  <c r="AI14" i="2"/>
  <c r="AK14" i="2" s="1"/>
  <c r="AO14" i="2" s="1"/>
  <c r="AP14" i="2" s="1"/>
  <c r="AH15" i="2" s="1"/>
  <c r="AN15" i="2" s="1"/>
  <c r="AY11" i="1"/>
  <c r="AW11" i="1"/>
  <c r="AE15" i="2"/>
  <c r="Z15" i="2"/>
  <c r="AB15" i="2" s="1"/>
  <c r="AC15" i="2"/>
  <c r="BJ14" i="2"/>
  <c r="BF14" i="2"/>
  <c r="BC14" i="2"/>
  <c r="BE14" i="2" s="1"/>
  <c r="AZ13" i="2"/>
  <c r="BA13" i="2" s="1"/>
  <c r="AQ14" i="2" s="1"/>
  <c r="AW14" i="2" s="1"/>
  <c r="AC11" i="1"/>
  <c r="Z11" i="1"/>
  <c r="AB11" i="1" s="1"/>
  <c r="AF11" i="1" s="1"/>
  <c r="AG11" i="1" s="1"/>
  <c r="Y12" i="1" s="1"/>
  <c r="AC12" i="1" s="1"/>
  <c r="AL12" i="1"/>
  <c r="BK10" i="1"/>
  <c r="BL10" i="1" s="1"/>
  <c r="BB11" i="1" s="1"/>
  <c r="BJ11" i="1" s="1"/>
  <c r="AN12" i="1"/>
  <c r="AU11" i="1"/>
  <c r="AR11" i="1"/>
  <c r="AT11" i="1" s="1"/>
  <c r="AI15" i="2" l="1"/>
  <c r="AK15" i="2" s="1"/>
  <c r="AL15" i="2"/>
  <c r="AO15" i="2"/>
  <c r="AP15" i="2" s="1"/>
  <c r="AH16" i="2" s="1"/>
  <c r="AF15" i="2"/>
  <c r="AG15" i="2" s="1"/>
  <c r="Y16" i="2" s="1"/>
  <c r="AY14" i="2"/>
  <c r="AR14" i="2"/>
  <c r="AT14" i="2" s="1"/>
  <c r="AU14" i="2"/>
  <c r="BK14" i="2"/>
  <c r="BL14" i="2" s="1"/>
  <c r="BB15" i="2" s="1"/>
  <c r="Z12" i="1"/>
  <c r="AB12" i="1" s="1"/>
  <c r="AF12" i="1" s="1"/>
  <c r="AG12" i="1" s="1"/>
  <c r="Y13" i="1" s="1"/>
  <c r="AE13" i="1" s="1"/>
  <c r="AE12" i="1"/>
  <c r="AO12" i="1"/>
  <c r="AP12" i="1" s="1"/>
  <c r="AH13" i="1" s="1"/>
  <c r="AN13" i="1" s="1"/>
  <c r="BF11" i="1"/>
  <c r="BC11" i="1"/>
  <c r="BE11" i="1" s="1"/>
  <c r="AZ11" i="1"/>
  <c r="BA11" i="1" s="1"/>
  <c r="AQ12" i="1" s="1"/>
  <c r="AW12" i="1" s="1"/>
  <c r="AZ14" i="2" l="1"/>
  <c r="BA14" i="2" s="1"/>
  <c r="AQ15" i="2" s="1"/>
  <c r="AW15" i="2" s="1"/>
  <c r="BJ15" i="2"/>
  <c r="BC15" i="2"/>
  <c r="BE15" i="2" s="1"/>
  <c r="BF15" i="2"/>
  <c r="AE16" i="2"/>
  <c r="AC16" i="2"/>
  <c r="Z16" i="2"/>
  <c r="AB16" i="2" s="1"/>
  <c r="AF16" i="2" s="1"/>
  <c r="AG16" i="2" s="1"/>
  <c r="Y17" i="2" s="1"/>
  <c r="AI16" i="2"/>
  <c r="AK16" i="2" s="1"/>
  <c r="AO16" i="2" s="1"/>
  <c r="AP16" i="2" s="1"/>
  <c r="AH17" i="2" s="1"/>
  <c r="AN16" i="2"/>
  <c r="AL16" i="2"/>
  <c r="BK11" i="1"/>
  <c r="BL11" i="1" s="1"/>
  <c r="BB12" i="1" s="1"/>
  <c r="BC12" i="1" s="1"/>
  <c r="BE12" i="1" s="1"/>
  <c r="AC13" i="1"/>
  <c r="Z13" i="1"/>
  <c r="AB13" i="1" s="1"/>
  <c r="AL13" i="1"/>
  <c r="AI13" i="1"/>
  <c r="AK13" i="1" s="1"/>
  <c r="AR12" i="1"/>
  <c r="AT12" i="1" s="1"/>
  <c r="AY12" i="1"/>
  <c r="AU12" i="1"/>
  <c r="BK15" i="2" l="1"/>
  <c r="BL15" i="2" s="1"/>
  <c r="BB16" i="2" s="1"/>
  <c r="BJ16" i="2" s="1"/>
  <c r="BJ12" i="1"/>
  <c r="AL17" i="2"/>
  <c r="AN17" i="2"/>
  <c r="AI17" i="2"/>
  <c r="AK17" i="2" s="1"/>
  <c r="AE17" i="2"/>
  <c r="Z17" i="2"/>
  <c r="AB17" i="2" s="1"/>
  <c r="AC17" i="2"/>
  <c r="AY15" i="2"/>
  <c r="AU15" i="2"/>
  <c r="AR15" i="2"/>
  <c r="AT15" i="2" s="1"/>
  <c r="BF12" i="1"/>
  <c r="BK12" i="1" s="1"/>
  <c r="BL12" i="1" s="1"/>
  <c r="BB13" i="1" s="1"/>
  <c r="BJ13" i="1" s="1"/>
  <c r="AF13" i="1"/>
  <c r="AG13" i="1" s="1"/>
  <c r="Y14" i="1" s="1"/>
  <c r="AE14" i="1" s="1"/>
  <c r="AO13" i="1"/>
  <c r="AP13" i="1" s="1"/>
  <c r="AH14" i="1" s="1"/>
  <c r="AI14" i="1" s="1"/>
  <c r="AK14" i="1" s="1"/>
  <c r="AZ12" i="1"/>
  <c r="BA12" i="1" s="1"/>
  <c r="AQ13" i="1" s="1"/>
  <c r="BF16" i="2" l="1"/>
  <c r="BC16" i="2"/>
  <c r="BE16" i="2" s="1"/>
  <c r="AO17" i="2"/>
  <c r="AP17" i="2" s="1"/>
  <c r="AH18" i="2" s="1"/>
  <c r="AN18" i="2" s="1"/>
  <c r="AF17" i="2"/>
  <c r="AG17" i="2" s="1"/>
  <c r="Y18" i="2" s="1"/>
  <c r="AC18" i="2" s="1"/>
  <c r="AZ15" i="2"/>
  <c r="BA15" i="2" s="1"/>
  <c r="AQ16" i="2" s="1"/>
  <c r="AW16" i="2" s="1"/>
  <c r="AY13" i="1"/>
  <c r="AW13" i="1"/>
  <c r="AU16" i="2"/>
  <c r="BK16" i="2"/>
  <c r="BL16" i="2" s="1"/>
  <c r="BB17" i="2" s="1"/>
  <c r="Z14" i="1"/>
  <c r="AB14" i="1" s="1"/>
  <c r="AC14" i="1"/>
  <c r="AN14" i="1"/>
  <c r="AL14" i="1"/>
  <c r="AU13" i="1"/>
  <c r="AR13" i="1"/>
  <c r="AT13" i="1" s="1"/>
  <c r="BC13" i="1"/>
  <c r="BE13" i="1" s="1"/>
  <c r="BF13" i="1"/>
  <c r="AI18" i="2" l="1"/>
  <c r="AK18" i="2" s="1"/>
  <c r="AL18" i="2"/>
  <c r="AR16" i="2"/>
  <c r="AT16" i="2" s="1"/>
  <c r="AZ16" i="2" s="1"/>
  <c r="BA16" i="2" s="1"/>
  <c r="AQ17" i="2" s="1"/>
  <c r="AW17" i="2" s="1"/>
  <c r="AE18" i="2"/>
  <c r="Z18" i="2"/>
  <c r="AB18" i="2" s="1"/>
  <c r="AY16" i="2"/>
  <c r="AO18" i="2"/>
  <c r="AP18" i="2" s="1"/>
  <c r="AH19" i="2" s="1"/>
  <c r="AI19" i="2" s="1"/>
  <c r="AK19" i="2" s="1"/>
  <c r="AF14" i="1"/>
  <c r="AG14" i="1" s="1"/>
  <c r="Y15" i="1" s="1"/>
  <c r="AC15" i="1" s="1"/>
  <c r="AO14" i="1"/>
  <c r="AP14" i="1" s="1"/>
  <c r="AH15" i="1" s="1"/>
  <c r="AL15" i="1" s="1"/>
  <c r="BJ17" i="2"/>
  <c r="BC17" i="2"/>
  <c r="BE17" i="2" s="1"/>
  <c r="BF17" i="2"/>
  <c r="AI15" i="1"/>
  <c r="AK15" i="1" s="1"/>
  <c r="AZ13" i="1"/>
  <c r="BA13" i="1" s="1"/>
  <c r="AQ14" i="1" s="1"/>
  <c r="AW14" i="1" s="1"/>
  <c r="BK13" i="1"/>
  <c r="BL13" i="1" s="1"/>
  <c r="BB14" i="1" s="1"/>
  <c r="BJ14" i="1" s="1"/>
  <c r="AF18" i="2" l="1"/>
  <c r="AG18" i="2" s="1"/>
  <c r="Y19" i="2" s="1"/>
  <c r="AC19" i="2" s="1"/>
  <c r="AL19" i="2"/>
  <c r="AE19" i="2"/>
  <c r="AN19" i="2"/>
  <c r="AO19" i="2" s="1"/>
  <c r="AP19" i="2" s="1"/>
  <c r="AH20" i="2" s="1"/>
  <c r="Z15" i="1"/>
  <c r="AB15" i="1" s="1"/>
  <c r="AF15" i="1" s="1"/>
  <c r="AG15" i="1" s="1"/>
  <c r="Y16" i="1" s="1"/>
  <c r="AE16" i="1" s="1"/>
  <c r="AN15" i="1"/>
  <c r="AE15" i="1"/>
  <c r="AO15" i="1"/>
  <c r="AP15" i="1" s="1"/>
  <c r="AH16" i="1" s="1"/>
  <c r="AI16" i="1" s="1"/>
  <c r="AK16" i="1" s="1"/>
  <c r="AY17" i="2"/>
  <c r="AU17" i="2"/>
  <c r="AR17" i="2"/>
  <c r="AT17" i="2" s="1"/>
  <c r="BK17" i="2"/>
  <c r="BL17" i="2" s="1"/>
  <c r="BB18" i="2" s="1"/>
  <c r="AL16" i="1"/>
  <c r="AR14" i="1"/>
  <c r="AT14" i="1" s="1"/>
  <c r="AY14" i="1"/>
  <c r="AU14" i="1"/>
  <c r="BF14" i="1"/>
  <c r="BC14" i="1"/>
  <c r="BE14" i="1" s="1"/>
  <c r="Z19" i="2" l="1"/>
  <c r="AB19" i="2" s="1"/>
  <c r="AF19" i="2" s="1"/>
  <c r="AG19" i="2" s="1"/>
  <c r="Y20" i="2" s="1"/>
  <c r="AN20" i="2"/>
  <c r="AI20" i="2"/>
  <c r="AK20" i="2" s="1"/>
  <c r="AL20" i="2"/>
  <c r="AN16" i="1"/>
  <c r="Z16" i="1"/>
  <c r="AB16" i="1" s="1"/>
  <c r="AC16" i="1"/>
  <c r="BC18" i="2"/>
  <c r="BE18" i="2" s="1"/>
  <c r="BF18" i="2"/>
  <c r="BJ18" i="2"/>
  <c r="AZ17" i="2"/>
  <c r="BA17" i="2" s="1"/>
  <c r="AQ18" i="2" s="1"/>
  <c r="AW18" i="2" s="1"/>
  <c r="AO16" i="1"/>
  <c r="AP16" i="1" s="1"/>
  <c r="AH17" i="1" s="1"/>
  <c r="AL17" i="1" s="1"/>
  <c r="AZ14" i="1"/>
  <c r="BA14" i="1" s="1"/>
  <c r="AQ15" i="1" s="1"/>
  <c r="AW15" i="1" s="1"/>
  <c r="BK14" i="1"/>
  <c r="BL14" i="1" s="1"/>
  <c r="BB15" i="1" s="1"/>
  <c r="BF15" i="1" s="1"/>
  <c r="AC20" i="2" l="1"/>
  <c r="AE20" i="2"/>
  <c r="Z20" i="2"/>
  <c r="AB20" i="2" s="1"/>
  <c r="AF20" i="2" s="1"/>
  <c r="AG20" i="2" s="1"/>
  <c r="Y21" i="2" s="1"/>
  <c r="AO20" i="2"/>
  <c r="AP20" i="2" s="1"/>
  <c r="AH21" i="2" s="1"/>
  <c r="AN21" i="2" s="1"/>
  <c r="AF16" i="1"/>
  <c r="AG16" i="1" s="1"/>
  <c r="Y17" i="1" s="1"/>
  <c r="AR18" i="2"/>
  <c r="AT18" i="2" s="1"/>
  <c r="AY18" i="2"/>
  <c r="AU18" i="2"/>
  <c r="BK18" i="2"/>
  <c r="BL18" i="2" s="1"/>
  <c r="BB19" i="2" s="1"/>
  <c r="AI17" i="1"/>
  <c r="AK17" i="1" s="1"/>
  <c r="AN17" i="1"/>
  <c r="AR15" i="1"/>
  <c r="AT15" i="1" s="1"/>
  <c r="BJ15" i="1"/>
  <c r="BC15" i="1"/>
  <c r="BE15" i="1" s="1"/>
  <c r="AY15" i="1"/>
  <c r="AU15" i="1"/>
  <c r="AL21" i="2" l="1"/>
  <c r="AI21" i="2"/>
  <c r="AK21" i="2" s="1"/>
  <c r="AE21" i="2"/>
  <c r="AC21" i="2"/>
  <c r="Z21" i="2"/>
  <c r="AB21" i="2" s="1"/>
  <c r="AO17" i="1"/>
  <c r="AP17" i="1" s="1"/>
  <c r="AH18" i="1" s="1"/>
  <c r="AE17" i="1"/>
  <c r="Z17" i="1"/>
  <c r="AB17" i="1" s="1"/>
  <c r="AF17" i="1" s="1"/>
  <c r="AG17" i="1" s="1"/>
  <c r="Y18" i="1" s="1"/>
  <c r="Z18" i="1" s="1"/>
  <c r="AB18" i="1" s="1"/>
  <c r="AC17" i="1"/>
  <c r="AZ18" i="2"/>
  <c r="BA18" i="2" s="1"/>
  <c r="AQ19" i="2" s="1"/>
  <c r="AW19" i="2" s="1"/>
  <c r="BF19" i="2"/>
  <c r="BJ19" i="2"/>
  <c r="BC19" i="2"/>
  <c r="BE19" i="2" s="1"/>
  <c r="AO21" i="2"/>
  <c r="AP21" i="2" s="1"/>
  <c r="AH22" i="2" s="1"/>
  <c r="BK15" i="1"/>
  <c r="BL15" i="1" s="1"/>
  <c r="BB16" i="1" s="1"/>
  <c r="BC16" i="1" s="1"/>
  <c r="BE16" i="1" s="1"/>
  <c r="AN18" i="1"/>
  <c r="AL18" i="1"/>
  <c r="AI18" i="1"/>
  <c r="AK18" i="1" s="1"/>
  <c r="AZ15" i="1"/>
  <c r="BA15" i="1" s="1"/>
  <c r="AQ16" i="1" s="1"/>
  <c r="AF21" i="2" l="1"/>
  <c r="AG21" i="2" s="1"/>
  <c r="Y22" i="2" s="1"/>
  <c r="AE22" i="2" s="1"/>
  <c r="Z22" i="2"/>
  <c r="AB22" i="2" s="1"/>
  <c r="AC22" i="2"/>
  <c r="AY16" i="1"/>
  <c r="AW16" i="1"/>
  <c r="AC18" i="1"/>
  <c r="AE18" i="1"/>
  <c r="AI22" i="2"/>
  <c r="AK22" i="2" s="1"/>
  <c r="AN22" i="2"/>
  <c r="AL22" i="2"/>
  <c r="BK19" i="2"/>
  <c r="BL19" i="2" s="1"/>
  <c r="BB20" i="2" s="1"/>
  <c r="AR19" i="2"/>
  <c r="AT19" i="2" s="1"/>
  <c r="AU19" i="2"/>
  <c r="AY19" i="2"/>
  <c r="BF16" i="1"/>
  <c r="BJ16" i="1"/>
  <c r="AO18" i="1"/>
  <c r="AP18" i="1" s="1"/>
  <c r="AH19" i="1" s="1"/>
  <c r="AN19" i="1" s="1"/>
  <c r="AU16" i="1"/>
  <c r="AR16" i="1"/>
  <c r="AT16" i="1" s="1"/>
  <c r="AF22" i="2" l="1"/>
  <c r="AG22" i="2" s="1"/>
  <c r="Y23" i="2" s="1"/>
  <c r="BK16" i="1"/>
  <c r="BL16" i="1" s="1"/>
  <c r="BB17" i="1" s="1"/>
  <c r="BJ17" i="1" s="1"/>
  <c r="AF18" i="1"/>
  <c r="AG18" i="1" s="1"/>
  <c r="Y19" i="1" s="1"/>
  <c r="BJ20" i="2"/>
  <c r="BC20" i="2"/>
  <c r="BE20" i="2" s="1"/>
  <c r="BF20" i="2"/>
  <c r="AZ19" i="2"/>
  <c r="BA19" i="2" s="1"/>
  <c r="AQ20" i="2" s="1"/>
  <c r="AW20" i="2" s="1"/>
  <c r="AO22" i="2"/>
  <c r="AP22" i="2" s="1"/>
  <c r="AH23" i="2" s="1"/>
  <c r="AL19" i="1"/>
  <c r="BC17" i="1"/>
  <c r="BE17" i="1" s="1"/>
  <c r="AI19" i="1"/>
  <c r="AK19" i="1" s="1"/>
  <c r="BF17" i="1"/>
  <c r="AZ16" i="1"/>
  <c r="BA16" i="1" s="1"/>
  <c r="AQ17" i="1" s="1"/>
  <c r="AC23" i="2" l="1"/>
  <c r="Z23" i="2"/>
  <c r="AB23" i="2" s="1"/>
  <c r="AE23" i="2"/>
  <c r="AU17" i="1"/>
  <c r="AW17" i="1"/>
  <c r="BK17" i="1"/>
  <c r="BL17" i="1" s="1"/>
  <c r="BB18" i="1" s="1"/>
  <c r="BJ18" i="1" s="1"/>
  <c r="AC19" i="1"/>
  <c r="Z19" i="1"/>
  <c r="AB19" i="1" s="1"/>
  <c r="AF19" i="1" s="1"/>
  <c r="AG19" i="1" s="1"/>
  <c r="Y20" i="1" s="1"/>
  <c r="AE20" i="1" s="1"/>
  <c r="AE19" i="1"/>
  <c r="AY20" i="2"/>
  <c r="AU20" i="2"/>
  <c r="AR20" i="2"/>
  <c r="AT20" i="2" s="1"/>
  <c r="BK20" i="2"/>
  <c r="BL20" i="2" s="1"/>
  <c r="BB21" i="2" s="1"/>
  <c r="AN23" i="2"/>
  <c r="AL23" i="2"/>
  <c r="AI23" i="2"/>
  <c r="AK23" i="2" s="1"/>
  <c r="AO19" i="1"/>
  <c r="AP19" i="1" s="1"/>
  <c r="AH20" i="1" s="1"/>
  <c r="AL20" i="1" s="1"/>
  <c r="AY17" i="1"/>
  <c r="BF18" i="1"/>
  <c r="AR17" i="1"/>
  <c r="AT17" i="1" s="1"/>
  <c r="AF23" i="2" l="1"/>
  <c r="AG23" i="2" s="1"/>
  <c r="Y24" i="2" s="1"/>
  <c r="AC20" i="1"/>
  <c r="Z20" i="1"/>
  <c r="AB20" i="1" s="1"/>
  <c r="AI20" i="1"/>
  <c r="AK20" i="1" s="1"/>
  <c r="AN20" i="1"/>
  <c r="BC18" i="1"/>
  <c r="BE18" i="1" s="1"/>
  <c r="AZ20" i="2"/>
  <c r="BA20" i="2" s="1"/>
  <c r="AQ21" i="2" s="1"/>
  <c r="AW21" i="2" s="1"/>
  <c r="BF21" i="2"/>
  <c r="BC21" i="2"/>
  <c r="BE21" i="2" s="1"/>
  <c r="BJ21" i="2"/>
  <c r="AO23" i="2"/>
  <c r="AP23" i="2" s="1"/>
  <c r="AH24" i="2" s="1"/>
  <c r="BK18" i="1"/>
  <c r="BL18" i="1" s="1"/>
  <c r="BB19" i="1" s="1"/>
  <c r="BC19" i="1" s="1"/>
  <c r="BE19" i="1" s="1"/>
  <c r="AO20" i="1"/>
  <c r="AP20" i="1" s="1"/>
  <c r="AH21" i="1" s="1"/>
  <c r="AL21" i="1" s="1"/>
  <c r="AZ17" i="1"/>
  <c r="BA17" i="1" s="1"/>
  <c r="AQ18" i="1" s="1"/>
  <c r="AF20" i="1"/>
  <c r="AG20" i="1" s="1"/>
  <c r="Y21" i="1" s="1"/>
  <c r="AE24" i="2" l="1"/>
  <c r="Z24" i="2"/>
  <c r="AB24" i="2" s="1"/>
  <c r="AC24" i="2"/>
  <c r="AR18" i="1"/>
  <c r="AT18" i="1" s="1"/>
  <c r="AW18" i="1"/>
  <c r="BJ19" i="1"/>
  <c r="BF19" i="1"/>
  <c r="AN21" i="1"/>
  <c r="AI21" i="1"/>
  <c r="AK21" i="1" s="1"/>
  <c r="AO21" i="1" s="1"/>
  <c r="AP21" i="1" s="1"/>
  <c r="AH22" i="1" s="1"/>
  <c r="AN22" i="1" s="1"/>
  <c r="BK21" i="2"/>
  <c r="BL21" i="2" s="1"/>
  <c r="BB22" i="2" s="1"/>
  <c r="AN24" i="2"/>
  <c r="AL24" i="2"/>
  <c r="AI24" i="2"/>
  <c r="AK24" i="2" s="1"/>
  <c r="AR21" i="2"/>
  <c r="AT21" i="2" s="1"/>
  <c r="AY21" i="2"/>
  <c r="AU21" i="2"/>
  <c r="AU18" i="1"/>
  <c r="AY18" i="1"/>
  <c r="BK19" i="1"/>
  <c r="BL19" i="1" s="1"/>
  <c r="BB20" i="1" s="1"/>
  <c r="BJ20" i="1" s="1"/>
  <c r="AE21" i="1"/>
  <c r="Z21" i="1"/>
  <c r="AB21" i="1" s="1"/>
  <c r="AC21" i="1"/>
  <c r="AF24" i="2" l="1"/>
  <c r="AG24" i="2" s="1"/>
  <c r="Y25" i="2" s="1"/>
  <c r="AO24" i="2"/>
  <c r="AP24" i="2" s="1"/>
  <c r="AH25" i="2" s="1"/>
  <c r="AI25" i="2" s="1"/>
  <c r="AK25" i="2" s="1"/>
  <c r="AZ21" i="2"/>
  <c r="BA21" i="2" s="1"/>
  <c r="AQ22" i="2" s="1"/>
  <c r="AW22" i="2" s="1"/>
  <c r="BF22" i="2"/>
  <c r="BJ22" i="2"/>
  <c r="BC22" i="2"/>
  <c r="BE22" i="2" s="1"/>
  <c r="BK22" i="2" s="1"/>
  <c r="BL22" i="2" s="1"/>
  <c r="BB23" i="2" s="1"/>
  <c r="AZ18" i="1"/>
  <c r="BA18" i="1" s="1"/>
  <c r="AQ19" i="1" s="1"/>
  <c r="AL22" i="1"/>
  <c r="AI22" i="1"/>
  <c r="AK22" i="1" s="1"/>
  <c r="BF20" i="1"/>
  <c r="BC20" i="1"/>
  <c r="BE20" i="1" s="1"/>
  <c r="AF21" i="1"/>
  <c r="AG21" i="1" s="1"/>
  <c r="Y22" i="1" s="1"/>
  <c r="Z22" i="1" s="1"/>
  <c r="AB22" i="1" s="1"/>
  <c r="AN25" i="2" l="1"/>
  <c r="AL25" i="2"/>
  <c r="AE25" i="2"/>
  <c r="Z25" i="2"/>
  <c r="AB25" i="2" s="1"/>
  <c r="AC25" i="2"/>
  <c r="AY19" i="1"/>
  <c r="AW19" i="1"/>
  <c r="AU22" i="2"/>
  <c r="AY22" i="2"/>
  <c r="AR22" i="2"/>
  <c r="AT22" i="2" s="1"/>
  <c r="BC23" i="2"/>
  <c r="BE23" i="2" s="1"/>
  <c r="BJ23" i="2"/>
  <c r="BF23" i="2"/>
  <c r="AO25" i="2"/>
  <c r="AP25" i="2" s="1"/>
  <c r="AH26" i="2" s="1"/>
  <c r="AU19" i="1"/>
  <c r="AR19" i="1"/>
  <c r="AT19" i="1" s="1"/>
  <c r="AO22" i="1"/>
  <c r="AP22" i="1" s="1"/>
  <c r="AH23" i="1" s="1"/>
  <c r="AL23" i="1" s="1"/>
  <c r="BK20" i="1"/>
  <c r="BL20" i="1" s="1"/>
  <c r="BB21" i="1" s="1"/>
  <c r="BF21" i="1" s="1"/>
  <c r="AC22" i="1"/>
  <c r="AE22" i="1"/>
  <c r="AF25" i="2" l="1"/>
  <c r="AG25" i="2" s="1"/>
  <c r="Y26" i="2" s="1"/>
  <c r="Z26" i="2" s="1"/>
  <c r="AB26" i="2" s="1"/>
  <c r="AC26" i="2"/>
  <c r="AE26" i="2"/>
  <c r="AZ22" i="2"/>
  <c r="BA22" i="2" s="1"/>
  <c r="AQ23" i="2" s="1"/>
  <c r="AW23" i="2" s="1"/>
  <c r="AL26" i="2"/>
  <c r="AI26" i="2"/>
  <c r="AK26" i="2" s="1"/>
  <c r="AN26" i="2"/>
  <c r="BK23" i="2"/>
  <c r="BL23" i="2" s="1"/>
  <c r="BB24" i="2" s="1"/>
  <c r="AZ19" i="1"/>
  <c r="BA19" i="1" s="1"/>
  <c r="AQ20" i="1" s="1"/>
  <c r="AW20" i="1" s="1"/>
  <c r="AI23" i="1"/>
  <c r="AK23" i="1" s="1"/>
  <c r="BJ21" i="1"/>
  <c r="BC21" i="1"/>
  <c r="BE21" i="1" s="1"/>
  <c r="AN23" i="1"/>
  <c r="AF22" i="1"/>
  <c r="AG22" i="1" s="1"/>
  <c r="Y23" i="1" s="1"/>
  <c r="AE23" i="1" s="1"/>
  <c r="AF26" i="2" l="1"/>
  <c r="AG26" i="2" s="1"/>
  <c r="Y27" i="2" s="1"/>
  <c r="AR20" i="1"/>
  <c r="AT20" i="1" s="1"/>
  <c r="AY20" i="1"/>
  <c r="AU20" i="1"/>
  <c r="AZ20" i="1" s="1"/>
  <c r="BA20" i="1" s="1"/>
  <c r="AQ21" i="1" s="1"/>
  <c r="AW21" i="1" s="1"/>
  <c r="AU23" i="2"/>
  <c r="AR23" i="2"/>
  <c r="AT23" i="2" s="1"/>
  <c r="AY23" i="2"/>
  <c r="BC24" i="2"/>
  <c r="BE24" i="2" s="1"/>
  <c r="BF24" i="2"/>
  <c r="BJ24" i="2"/>
  <c r="AO26" i="2"/>
  <c r="AP26" i="2" s="1"/>
  <c r="AH27" i="2" s="1"/>
  <c r="AO23" i="1"/>
  <c r="AP23" i="1" s="1"/>
  <c r="AH24" i="1" s="1"/>
  <c r="AI24" i="1" s="1"/>
  <c r="AK24" i="1" s="1"/>
  <c r="BK21" i="1"/>
  <c r="BL21" i="1" s="1"/>
  <c r="BB22" i="1" s="1"/>
  <c r="BJ22" i="1" s="1"/>
  <c r="AC23" i="1"/>
  <c r="Z23" i="1"/>
  <c r="AB23" i="1" s="1"/>
  <c r="AC27" i="2" l="1"/>
  <c r="AE27" i="2"/>
  <c r="Z27" i="2"/>
  <c r="AB27" i="2" s="1"/>
  <c r="AF27" i="2" s="1"/>
  <c r="AG27" i="2" s="1"/>
  <c r="Y28" i="2" s="1"/>
  <c r="AZ23" i="2"/>
  <c r="BA23" i="2" s="1"/>
  <c r="AQ24" i="2" s="1"/>
  <c r="AW24" i="2" s="1"/>
  <c r="BF22" i="1"/>
  <c r="AL24" i="1"/>
  <c r="BC22" i="1"/>
  <c r="BE22" i="1" s="1"/>
  <c r="BK22" i="1" s="1"/>
  <c r="BL22" i="1" s="1"/>
  <c r="BB23" i="1" s="1"/>
  <c r="BC23" i="1" s="1"/>
  <c r="BE23" i="1" s="1"/>
  <c r="AN24" i="1"/>
  <c r="AO24" i="1" s="1"/>
  <c r="AP24" i="1" s="1"/>
  <c r="AH25" i="1" s="1"/>
  <c r="AL25" i="1" s="1"/>
  <c r="BK24" i="2"/>
  <c r="BL24" i="2" s="1"/>
  <c r="BB25" i="2" s="1"/>
  <c r="AI27" i="2"/>
  <c r="AK27" i="2" s="1"/>
  <c r="AN27" i="2"/>
  <c r="AL27" i="2"/>
  <c r="AF23" i="1"/>
  <c r="AG23" i="1" s="1"/>
  <c r="Y24" i="1" s="1"/>
  <c r="AE24" i="1" s="1"/>
  <c r="AY21" i="1"/>
  <c r="AU21" i="1"/>
  <c r="AR21" i="1"/>
  <c r="AT21" i="1" s="1"/>
  <c r="AC28" i="2" l="1"/>
  <c r="Z28" i="2"/>
  <c r="AB28" i="2" s="1"/>
  <c r="AE28" i="2"/>
  <c r="AR24" i="2"/>
  <c r="AT24" i="2" s="1"/>
  <c r="AY24" i="2"/>
  <c r="AU24" i="2"/>
  <c r="AO27" i="2"/>
  <c r="AP27" i="2" s="1"/>
  <c r="AH28" i="2" s="1"/>
  <c r="BF25" i="2"/>
  <c r="BJ25" i="2"/>
  <c r="BC25" i="2"/>
  <c r="BE25" i="2" s="1"/>
  <c r="AC24" i="1"/>
  <c r="Z24" i="1"/>
  <c r="AB24" i="1" s="1"/>
  <c r="AF24" i="1" s="1"/>
  <c r="AG24" i="1" s="1"/>
  <c r="Y25" i="1" s="1"/>
  <c r="AE25" i="1" s="1"/>
  <c r="AZ21" i="1"/>
  <c r="BA21" i="1" s="1"/>
  <c r="AQ22" i="1" s="1"/>
  <c r="AI25" i="1"/>
  <c r="AK25" i="1" s="1"/>
  <c r="AN25" i="1"/>
  <c r="BJ23" i="1"/>
  <c r="BF23" i="1"/>
  <c r="AF28" i="2" l="1"/>
  <c r="AG28" i="2" s="1"/>
  <c r="Y29" i="2" s="1"/>
  <c r="AZ24" i="2"/>
  <c r="BA24" i="2" s="1"/>
  <c r="AQ25" i="2" s="1"/>
  <c r="AR25" i="2" s="1"/>
  <c r="AT25" i="2" s="1"/>
  <c r="BK25" i="2"/>
  <c r="BL25" i="2" s="1"/>
  <c r="BB26" i="2" s="1"/>
  <c r="BC26" i="2" s="1"/>
  <c r="BE26" i="2" s="1"/>
  <c r="AU25" i="2"/>
  <c r="AY22" i="1"/>
  <c r="AW22" i="1"/>
  <c r="AN28" i="2"/>
  <c r="AL28" i="2"/>
  <c r="AI28" i="2"/>
  <c r="AK28" i="2" s="1"/>
  <c r="AR22" i="1"/>
  <c r="AT22" i="1" s="1"/>
  <c r="AU22" i="1"/>
  <c r="AO25" i="1"/>
  <c r="AP25" i="1" s="1"/>
  <c r="AH26" i="1" s="1"/>
  <c r="AI26" i="1" s="1"/>
  <c r="AK26" i="1" s="1"/>
  <c r="BK23" i="1"/>
  <c r="BL23" i="1" s="1"/>
  <c r="BB24" i="1" s="1"/>
  <c r="Z25" i="1"/>
  <c r="AB25" i="1" s="1"/>
  <c r="AC25" i="1"/>
  <c r="BF26" i="2" l="1"/>
  <c r="BJ26" i="2"/>
  <c r="AY25" i="2"/>
  <c r="AW25" i="2"/>
  <c r="AZ25" i="2" s="1"/>
  <c r="BA25" i="2" s="1"/>
  <c r="AQ26" i="2" s="1"/>
  <c r="AE29" i="2"/>
  <c r="Z29" i="2"/>
  <c r="AB29" i="2" s="1"/>
  <c r="AC29" i="2"/>
  <c r="AO28" i="2"/>
  <c r="AP28" i="2" s="1"/>
  <c r="AH29" i="2" s="1"/>
  <c r="AI29" i="2" s="1"/>
  <c r="AK29" i="2" s="1"/>
  <c r="BK26" i="2"/>
  <c r="BL26" i="2" s="1"/>
  <c r="BB27" i="2" s="1"/>
  <c r="AZ22" i="1"/>
  <c r="BA22" i="1" s="1"/>
  <c r="AQ23" i="1" s="1"/>
  <c r="AL26" i="1"/>
  <c r="AN26" i="1"/>
  <c r="BJ24" i="1"/>
  <c r="BF24" i="1"/>
  <c r="BC24" i="1"/>
  <c r="BE24" i="1" s="1"/>
  <c r="AF25" i="1"/>
  <c r="AG25" i="1" s="1"/>
  <c r="Y26" i="1" s="1"/>
  <c r="Z26" i="1" s="1"/>
  <c r="AB26" i="1" s="1"/>
  <c r="AL29" i="2" l="1"/>
  <c r="AN29" i="2"/>
  <c r="AF29" i="2"/>
  <c r="AG29" i="2" s="1"/>
  <c r="Y30" i="2" s="1"/>
  <c r="AW26" i="2"/>
  <c r="AY26" i="2"/>
  <c r="AR26" i="2"/>
  <c r="AT26" i="2" s="1"/>
  <c r="AU26" i="2"/>
  <c r="AU23" i="1"/>
  <c r="AW23" i="1"/>
  <c r="AO29" i="2"/>
  <c r="AP29" i="2" s="1"/>
  <c r="AH30" i="2" s="1"/>
  <c r="BJ27" i="2"/>
  <c r="BF27" i="2"/>
  <c r="BC27" i="2"/>
  <c r="BE27" i="2" s="1"/>
  <c r="AO26" i="1"/>
  <c r="AP26" i="1" s="1"/>
  <c r="AH27" i="1" s="1"/>
  <c r="AN27" i="1" s="1"/>
  <c r="AY23" i="1"/>
  <c r="AR23" i="1"/>
  <c r="AT23" i="1" s="1"/>
  <c r="BK24" i="1"/>
  <c r="BL24" i="1" s="1"/>
  <c r="BB25" i="1" s="1"/>
  <c r="BF25" i="1" s="1"/>
  <c r="AL27" i="1"/>
  <c r="AE26" i="1"/>
  <c r="AC26" i="1"/>
  <c r="AC30" i="2" l="1"/>
  <c r="AE30" i="2"/>
  <c r="Z30" i="2"/>
  <c r="AB30" i="2" s="1"/>
  <c r="AF30" i="2" s="1"/>
  <c r="AG30" i="2" s="1"/>
  <c r="Y31" i="2" s="1"/>
  <c r="BK27" i="2"/>
  <c r="BL27" i="2" s="1"/>
  <c r="BB28" i="2" s="1"/>
  <c r="BF28" i="2" s="1"/>
  <c r="AZ26" i="2"/>
  <c r="BA26" i="2" s="1"/>
  <c r="AQ27" i="2" s="1"/>
  <c r="AL30" i="2"/>
  <c r="AN30" i="2"/>
  <c r="AI30" i="2"/>
  <c r="AK30" i="2" s="1"/>
  <c r="AI27" i="1"/>
  <c r="AK27" i="1" s="1"/>
  <c r="AZ23" i="1"/>
  <c r="BA23" i="1" s="1"/>
  <c r="AQ24" i="1" s="1"/>
  <c r="AW24" i="1" s="1"/>
  <c r="AO27" i="1"/>
  <c r="AP27" i="1" s="1"/>
  <c r="AH28" i="1" s="1"/>
  <c r="AN28" i="1" s="1"/>
  <c r="BJ25" i="1"/>
  <c r="BC25" i="1"/>
  <c r="BE25" i="1" s="1"/>
  <c r="AF26" i="1"/>
  <c r="AG26" i="1" s="1"/>
  <c r="Y27" i="1" s="1"/>
  <c r="AE27" i="1" s="1"/>
  <c r="AC31" i="2" l="1"/>
  <c r="AE31" i="2"/>
  <c r="Z31" i="2"/>
  <c r="AB31" i="2" s="1"/>
  <c r="AF31" i="2" s="1"/>
  <c r="AG31" i="2" s="1"/>
  <c r="Y32" i="2" s="1"/>
  <c r="BC28" i="2"/>
  <c r="BE28" i="2" s="1"/>
  <c r="BK28" i="2" s="1"/>
  <c r="BL28" i="2" s="1"/>
  <c r="BB29" i="2" s="1"/>
  <c r="AO30" i="2"/>
  <c r="AP30" i="2" s="1"/>
  <c r="AH31" i="2" s="1"/>
  <c r="AI31" i="2" s="1"/>
  <c r="AK31" i="2" s="1"/>
  <c r="BJ28" i="2"/>
  <c r="AW27" i="2"/>
  <c r="AR27" i="2"/>
  <c r="AT27" i="2" s="1"/>
  <c r="AU27" i="2"/>
  <c r="AY27" i="2"/>
  <c r="AL31" i="2"/>
  <c r="AN31" i="2"/>
  <c r="AY24" i="1"/>
  <c r="AU24" i="1"/>
  <c r="AR24" i="1"/>
  <c r="AT24" i="1" s="1"/>
  <c r="AZ24" i="1" s="1"/>
  <c r="BA24" i="1" s="1"/>
  <c r="AQ25" i="1" s="1"/>
  <c r="BK25" i="1"/>
  <c r="BL25" i="1" s="1"/>
  <c r="BB26" i="1" s="1"/>
  <c r="BJ26" i="1" s="1"/>
  <c r="AI28" i="1"/>
  <c r="AK28" i="1" s="1"/>
  <c r="AL28" i="1"/>
  <c r="Z27" i="1"/>
  <c r="AB27" i="1" s="1"/>
  <c r="AC27" i="1"/>
  <c r="BC29" i="2" l="1"/>
  <c r="BE29" i="2" s="1"/>
  <c r="BJ29" i="2"/>
  <c r="AE32" i="2"/>
  <c r="AC32" i="2"/>
  <c r="Z32" i="2"/>
  <c r="AB32" i="2" s="1"/>
  <c r="BF29" i="2"/>
  <c r="BK29" i="2" s="1"/>
  <c r="BL29" i="2" s="1"/>
  <c r="BB30" i="2" s="1"/>
  <c r="AZ27" i="2"/>
  <c r="BA27" i="2" s="1"/>
  <c r="AQ28" i="2" s="1"/>
  <c r="AU25" i="1"/>
  <c r="AW25" i="1"/>
  <c r="AO31" i="2"/>
  <c r="AP31" i="2" s="1"/>
  <c r="AH32" i="2" s="1"/>
  <c r="BF26" i="1"/>
  <c r="BC26" i="1"/>
  <c r="BE26" i="1" s="1"/>
  <c r="AO28" i="1"/>
  <c r="AP28" i="1" s="1"/>
  <c r="AH29" i="1" s="1"/>
  <c r="AL29" i="1" s="1"/>
  <c r="AF27" i="1"/>
  <c r="AG27" i="1" s="1"/>
  <c r="Y28" i="1" s="1"/>
  <c r="AC28" i="1" s="1"/>
  <c r="AR25" i="1"/>
  <c r="AT25" i="1" s="1"/>
  <c r="AY25" i="1"/>
  <c r="AF32" i="2" l="1"/>
  <c r="AG32" i="2" s="1"/>
  <c r="Y33" i="2" s="1"/>
  <c r="BJ30" i="2"/>
  <c r="BF30" i="2"/>
  <c r="BC30" i="2"/>
  <c r="BE30" i="2" s="1"/>
  <c r="BK30" i="2" s="1"/>
  <c r="BL30" i="2" s="1"/>
  <c r="BB31" i="2" s="1"/>
  <c r="AW28" i="2"/>
  <c r="AR28" i="2"/>
  <c r="AT28" i="2" s="1"/>
  <c r="AU28" i="2"/>
  <c r="AY28" i="2"/>
  <c r="BK26" i="1"/>
  <c r="BL26" i="1" s="1"/>
  <c r="BB27" i="1" s="1"/>
  <c r="BF27" i="1" s="1"/>
  <c r="AN32" i="2"/>
  <c r="AI32" i="2"/>
  <c r="AK32" i="2" s="1"/>
  <c r="AL32" i="2"/>
  <c r="AI29" i="1"/>
  <c r="AK29" i="1" s="1"/>
  <c r="AN29" i="1"/>
  <c r="AE28" i="1"/>
  <c r="Z28" i="1"/>
  <c r="AB28" i="1" s="1"/>
  <c r="AF28" i="1" s="1"/>
  <c r="AG28" i="1" s="1"/>
  <c r="Y29" i="1" s="1"/>
  <c r="Z29" i="1" s="1"/>
  <c r="AB29" i="1" s="1"/>
  <c r="AZ25" i="1"/>
  <c r="BA25" i="1" s="1"/>
  <c r="AQ26" i="1" s="1"/>
  <c r="AW26" i="1" s="1"/>
  <c r="BJ27" i="1"/>
  <c r="BC27" i="1"/>
  <c r="BE27" i="1" s="1"/>
  <c r="Z33" i="2" l="1"/>
  <c r="AB33" i="2" s="1"/>
  <c r="AE33" i="2"/>
  <c r="AC33" i="2"/>
  <c r="AZ28" i="2"/>
  <c r="BA28" i="2" s="1"/>
  <c r="AQ29" i="2" s="1"/>
  <c r="BJ31" i="2"/>
  <c r="BC31" i="2"/>
  <c r="BE31" i="2" s="1"/>
  <c r="BF31" i="2"/>
  <c r="AO32" i="2"/>
  <c r="AP32" i="2" s="1"/>
  <c r="AH33" i="2" s="1"/>
  <c r="AO29" i="1"/>
  <c r="AP29" i="1" s="1"/>
  <c r="AH30" i="1" s="1"/>
  <c r="AN30" i="1" s="1"/>
  <c r="BK27" i="1"/>
  <c r="BL27" i="1" s="1"/>
  <c r="BB28" i="1" s="1"/>
  <c r="BC28" i="1" s="1"/>
  <c r="BE28" i="1" s="1"/>
  <c r="AY26" i="1"/>
  <c r="AU26" i="1"/>
  <c r="AC29" i="1"/>
  <c r="AE29" i="1"/>
  <c r="AR26" i="1"/>
  <c r="AT26" i="1" s="1"/>
  <c r="AF33" i="2" l="1"/>
  <c r="AG33" i="2" s="1"/>
  <c r="Y34" i="2" s="1"/>
  <c r="AW29" i="2"/>
  <c r="AR29" i="2"/>
  <c r="AT29" i="2" s="1"/>
  <c r="AY29" i="2"/>
  <c r="AU29" i="2"/>
  <c r="AN33" i="2"/>
  <c r="AI33" i="2"/>
  <c r="AK33" i="2" s="1"/>
  <c r="AL33" i="2"/>
  <c r="BK31" i="2"/>
  <c r="BL31" i="2" s="1"/>
  <c r="BB32" i="2" s="1"/>
  <c r="BJ28" i="1"/>
  <c r="AI30" i="1"/>
  <c r="AK30" i="1" s="1"/>
  <c r="AL30" i="1"/>
  <c r="BF28" i="1"/>
  <c r="AZ26" i="1"/>
  <c r="BA26" i="1" s="1"/>
  <c r="AQ27" i="1" s="1"/>
  <c r="AF29" i="1"/>
  <c r="AG29" i="1" s="1"/>
  <c r="Y30" i="1" s="1"/>
  <c r="Z30" i="1" s="1"/>
  <c r="AB30" i="1" s="1"/>
  <c r="AC34" i="2" l="1"/>
  <c r="Z34" i="2"/>
  <c r="AB34" i="2" s="1"/>
  <c r="AE34" i="2"/>
  <c r="AZ29" i="2"/>
  <c r="BA29" i="2" s="1"/>
  <c r="AQ30" i="2" s="1"/>
  <c r="AY27" i="1"/>
  <c r="AW27" i="1"/>
  <c r="BF32" i="2"/>
  <c r="BJ32" i="2"/>
  <c r="BC32" i="2"/>
  <c r="BE32" i="2" s="1"/>
  <c r="AO33" i="2"/>
  <c r="AP33" i="2" s="1"/>
  <c r="AH34" i="2" s="1"/>
  <c r="BK28" i="1"/>
  <c r="BL28" i="1" s="1"/>
  <c r="BB29" i="1" s="1"/>
  <c r="AO30" i="1"/>
  <c r="AP30" i="1" s="1"/>
  <c r="AH31" i="1" s="1"/>
  <c r="AN31" i="1" s="1"/>
  <c r="AR27" i="1"/>
  <c r="AT27" i="1" s="1"/>
  <c r="AU27" i="1"/>
  <c r="AE30" i="1"/>
  <c r="AC30" i="1"/>
  <c r="BF29" i="1"/>
  <c r="BC29" i="1"/>
  <c r="BE29" i="1" s="1"/>
  <c r="BJ29" i="1"/>
  <c r="AF34" i="2" l="1"/>
  <c r="AG34" i="2" s="1"/>
  <c r="Y35" i="2" s="1"/>
  <c r="BK32" i="2"/>
  <c r="BL32" i="2" s="1"/>
  <c r="BB33" i="2" s="1"/>
  <c r="BJ33" i="2" s="1"/>
  <c r="AW30" i="2"/>
  <c r="AY30" i="2"/>
  <c r="AU30" i="2"/>
  <c r="AR30" i="2"/>
  <c r="AT30" i="2" s="1"/>
  <c r="AZ30" i="2" s="1"/>
  <c r="BA30" i="2" s="1"/>
  <c r="AQ31" i="2" s="1"/>
  <c r="AI34" i="2"/>
  <c r="AK34" i="2" s="1"/>
  <c r="AO34" i="2" s="1"/>
  <c r="AP34" i="2" s="1"/>
  <c r="AH35" i="2" s="1"/>
  <c r="AL34" i="2"/>
  <c r="AN34" i="2"/>
  <c r="AI31" i="1"/>
  <c r="AK31" i="1" s="1"/>
  <c r="AL31" i="1"/>
  <c r="AF30" i="1"/>
  <c r="AG30" i="1" s="1"/>
  <c r="Y31" i="1" s="1"/>
  <c r="Z31" i="1" s="1"/>
  <c r="AB31" i="1" s="1"/>
  <c r="AZ27" i="1"/>
  <c r="BA27" i="1" s="1"/>
  <c r="AQ28" i="1" s="1"/>
  <c r="BK29" i="1"/>
  <c r="BL29" i="1" s="1"/>
  <c r="BB30" i="1" s="1"/>
  <c r="BJ30" i="1" s="1"/>
  <c r="AE35" i="2" l="1"/>
  <c r="AC35" i="2"/>
  <c r="Z35" i="2"/>
  <c r="AB35" i="2" s="1"/>
  <c r="AF35" i="2" s="1"/>
  <c r="AG35" i="2" s="1"/>
  <c r="Y36" i="2" s="1"/>
  <c r="BF33" i="2"/>
  <c r="BC33" i="2"/>
  <c r="BE33" i="2" s="1"/>
  <c r="AW31" i="2"/>
  <c r="AR31" i="2"/>
  <c r="AT31" i="2" s="1"/>
  <c r="AY31" i="2"/>
  <c r="AU31" i="2"/>
  <c r="AY28" i="1"/>
  <c r="AW28" i="1"/>
  <c r="AL35" i="2"/>
  <c r="AI35" i="2"/>
  <c r="AK35" i="2" s="1"/>
  <c r="AN35" i="2"/>
  <c r="BK33" i="2"/>
  <c r="BL33" i="2" s="1"/>
  <c r="BB34" i="2" s="1"/>
  <c r="AO31" i="1"/>
  <c r="AP31" i="1" s="1"/>
  <c r="AH32" i="1" s="1"/>
  <c r="AI32" i="1" s="1"/>
  <c r="AK32" i="1" s="1"/>
  <c r="AE31" i="1"/>
  <c r="AC31" i="1"/>
  <c r="AU28" i="1"/>
  <c r="AR28" i="1"/>
  <c r="AT28" i="1" s="1"/>
  <c r="AL32" i="1"/>
  <c r="AN32" i="1"/>
  <c r="BC30" i="1"/>
  <c r="BE30" i="1" s="1"/>
  <c r="BF30" i="1"/>
  <c r="Z36" i="2" l="1"/>
  <c r="AB36" i="2" s="1"/>
  <c r="AC36" i="2"/>
  <c r="AE36" i="2"/>
  <c r="AZ31" i="2"/>
  <c r="BA31" i="2" s="1"/>
  <c r="AQ32" i="2" s="1"/>
  <c r="BJ34" i="2"/>
  <c r="BC34" i="2"/>
  <c r="BE34" i="2" s="1"/>
  <c r="BF34" i="2"/>
  <c r="AO35" i="2"/>
  <c r="AP35" i="2" s="1"/>
  <c r="AH36" i="2" s="1"/>
  <c r="AF31" i="1"/>
  <c r="AG31" i="1" s="1"/>
  <c r="Y32" i="1" s="1"/>
  <c r="AC32" i="1" s="1"/>
  <c r="AZ28" i="1"/>
  <c r="BA28" i="1" s="1"/>
  <c r="AQ29" i="1" s="1"/>
  <c r="AO32" i="1"/>
  <c r="AP32" i="1" s="1"/>
  <c r="AH33" i="1" s="1"/>
  <c r="AN33" i="1" s="1"/>
  <c r="BK30" i="1"/>
  <c r="BL30" i="1" s="1"/>
  <c r="BB31" i="1" s="1"/>
  <c r="BF31" i="1" s="1"/>
  <c r="BK34" i="2" l="1"/>
  <c r="BL34" i="2" s="1"/>
  <c r="BB35" i="2" s="1"/>
  <c r="AF36" i="2"/>
  <c r="AG36" i="2" s="1"/>
  <c r="Y37" i="2" s="1"/>
  <c r="AW32" i="2"/>
  <c r="AY32" i="2"/>
  <c r="AU32" i="2"/>
  <c r="AR32" i="2"/>
  <c r="AT32" i="2" s="1"/>
  <c r="AZ32" i="2" s="1"/>
  <c r="BA32" i="2" s="1"/>
  <c r="AQ33" i="2" s="1"/>
  <c r="AY29" i="1"/>
  <c r="AW29" i="1"/>
  <c r="AU29" i="1"/>
  <c r="AR29" i="1"/>
  <c r="AT29" i="1" s="1"/>
  <c r="AN36" i="2"/>
  <c r="AI36" i="2"/>
  <c r="AK36" i="2" s="1"/>
  <c r="AL36" i="2"/>
  <c r="BJ35" i="2"/>
  <c r="BC35" i="2"/>
  <c r="BE35" i="2" s="1"/>
  <c r="BF35" i="2"/>
  <c r="AE32" i="1"/>
  <c r="Z32" i="1"/>
  <c r="AB32" i="1" s="1"/>
  <c r="AF32" i="1" s="1"/>
  <c r="AG32" i="1" s="1"/>
  <c r="Y33" i="1" s="1"/>
  <c r="Z33" i="1" s="1"/>
  <c r="AB33" i="1" s="1"/>
  <c r="AI33" i="1"/>
  <c r="AK33" i="1" s="1"/>
  <c r="AL33" i="1"/>
  <c r="BJ31" i="1"/>
  <c r="BC31" i="1"/>
  <c r="BE31" i="1" s="1"/>
  <c r="AC37" i="2" l="1"/>
  <c r="Z37" i="2"/>
  <c r="AB37" i="2" s="1"/>
  <c r="AE37" i="2"/>
  <c r="AW33" i="2"/>
  <c r="AU33" i="2"/>
  <c r="AR33" i="2"/>
  <c r="AT33" i="2" s="1"/>
  <c r="AZ33" i="2" s="1"/>
  <c r="BA33" i="2" s="1"/>
  <c r="AQ34" i="2" s="1"/>
  <c r="AY33" i="2"/>
  <c r="AZ29" i="1"/>
  <c r="BA29" i="1" s="1"/>
  <c r="AQ30" i="1" s="1"/>
  <c r="BK35" i="2"/>
  <c r="BL35" i="2" s="1"/>
  <c r="BB36" i="2" s="1"/>
  <c r="AO36" i="2"/>
  <c r="AP36" i="2" s="1"/>
  <c r="AH37" i="2" s="1"/>
  <c r="AO33" i="1"/>
  <c r="AP33" i="1" s="1"/>
  <c r="AH34" i="1" s="1"/>
  <c r="AL34" i="1" s="1"/>
  <c r="AC33" i="1"/>
  <c r="AI34" i="1"/>
  <c r="AK34" i="1" s="1"/>
  <c r="AE33" i="1"/>
  <c r="BK31" i="1"/>
  <c r="BL31" i="1" s="1"/>
  <c r="BB32" i="1" s="1"/>
  <c r="BJ32" i="1" s="1"/>
  <c r="AR30" i="1"/>
  <c r="AT30" i="1" s="1"/>
  <c r="AU30" i="1"/>
  <c r="AF33" i="1"/>
  <c r="AG33" i="1" s="1"/>
  <c r="Y34" i="1" s="1"/>
  <c r="AF37" i="2" l="1"/>
  <c r="AG37" i="2" s="1"/>
  <c r="Y38" i="2" s="1"/>
  <c r="AW34" i="2"/>
  <c r="AU34" i="2"/>
  <c r="AY34" i="2"/>
  <c r="AR34" i="2"/>
  <c r="AT34" i="2" s="1"/>
  <c r="AY30" i="1"/>
  <c r="AW30" i="1"/>
  <c r="AL37" i="2"/>
  <c r="AI37" i="2"/>
  <c r="AK37" i="2" s="1"/>
  <c r="AN37" i="2"/>
  <c r="BJ36" i="2"/>
  <c r="BF36" i="2"/>
  <c r="BC36" i="2"/>
  <c r="BE36" i="2" s="1"/>
  <c r="AN34" i="1"/>
  <c r="AO34" i="1"/>
  <c r="AP34" i="1" s="1"/>
  <c r="AH35" i="1" s="1"/>
  <c r="AN35" i="1" s="1"/>
  <c r="BF32" i="1"/>
  <c r="BC32" i="1"/>
  <c r="BE32" i="1" s="1"/>
  <c r="AZ30" i="1"/>
  <c r="BA30" i="1" s="1"/>
  <c r="AQ31" i="1" s="1"/>
  <c r="AW31" i="1" s="1"/>
  <c r="AE34" i="1"/>
  <c r="Z34" i="1"/>
  <c r="AB34" i="1" s="1"/>
  <c r="AC34" i="1"/>
  <c r="AZ34" i="2" l="1"/>
  <c r="BA34" i="2" s="1"/>
  <c r="AQ35" i="2" s="1"/>
  <c r="AW35" i="2" s="1"/>
  <c r="AC38" i="2"/>
  <c r="Z38" i="2"/>
  <c r="AB38" i="2" s="1"/>
  <c r="AE38" i="2"/>
  <c r="AO37" i="2"/>
  <c r="AP37" i="2" s="1"/>
  <c r="AH38" i="2" s="1"/>
  <c r="AL38" i="2" s="1"/>
  <c r="AR35" i="2"/>
  <c r="AT35" i="2" s="1"/>
  <c r="AY35" i="2"/>
  <c r="AU35" i="2"/>
  <c r="AZ35" i="2" s="1"/>
  <c r="BA35" i="2" s="1"/>
  <c r="AQ36" i="2" s="1"/>
  <c r="BK32" i="1"/>
  <c r="BL32" i="1" s="1"/>
  <c r="BB33" i="1" s="1"/>
  <c r="BF33" i="1" s="1"/>
  <c r="BK36" i="2"/>
  <c r="BL36" i="2" s="1"/>
  <c r="BB37" i="2" s="1"/>
  <c r="AI35" i="1"/>
  <c r="AK35" i="1" s="1"/>
  <c r="AO35" i="1" s="1"/>
  <c r="AP35" i="1" s="1"/>
  <c r="AH36" i="1" s="1"/>
  <c r="AN36" i="1" s="1"/>
  <c r="AL35" i="1"/>
  <c r="BC33" i="1"/>
  <c r="BE33" i="1" s="1"/>
  <c r="BJ33" i="1"/>
  <c r="AY31" i="1"/>
  <c r="AR31" i="1"/>
  <c r="AT31" i="1" s="1"/>
  <c r="AU31" i="1"/>
  <c r="AF34" i="1"/>
  <c r="AG34" i="1" s="1"/>
  <c r="Y35" i="1" s="1"/>
  <c r="AI38" i="2" l="1"/>
  <c r="AK38" i="2" s="1"/>
  <c r="AN38" i="2"/>
  <c r="AF38" i="2"/>
  <c r="AG38" i="2" s="1"/>
  <c r="Y39" i="2" s="1"/>
  <c r="AO38" i="2"/>
  <c r="AP38" i="2" s="1"/>
  <c r="AH39" i="2" s="1"/>
  <c r="AL39" i="2" s="1"/>
  <c r="AU36" i="2"/>
  <c r="AW36" i="2"/>
  <c r="AY36" i="2"/>
  <c r="AR36" i="2"/>
  <c r="AT36" i="2" s="1"/>
  <c r="AZ36" i="2" s="1"/>
  <c r="BA36" i="2" s="1"/>
  <c r="AQ37" i="2" s="1"/>
  <c r="AW37" i="2" s="1"/>
  <c r="BC37" i="2"/>
  <c r="BE37" i="2" s="1"/>
  <c r="BF37" i="2"/>
  <c r="BJ37" i="2"/>
  <c r="BK33" i="1"/>
  <c r="BL33" i="1" s="1"/>
  <c r="BB34" i="1" s="1"/>
  <c r="BC34" i="1" s="1"/>
  <c r="BE34" i="1" s="1"/>
  <c r="AZ31" i="1"/>
  <c r="BA31" i="1" s="1"/>
  <c r="AQ32" i="1" s="1"/>
  <c r="AW32" i="1" s="1"/>
  <c r="Z35" i="1"/>
  <c r="AB35" i="1" s="1"/>
  <c r="AE35" i="1"/>
  <c r="AC35" i="1"/>
  <c r="AL36" i="1"/>
  <c r="AI36" i="1"/>
  <c r="AK36" i="1" s="1"/>
  <c r="AE39" i="2" l="1"/>
  <c r="Z39" i="2"/>
  <c r="AB39" i="2" s="1"/>
  <c r="AC39" i="2"/>
  <c r="AN39" i="2"/>
  <c r="AO39" i="2" s="1"/>
  <c r="AP39" i="2" s="1"/>
  <c r="AH40" i="2" s="1"/>
  <c r="AI39" i="2"/>
  <c r="AK39" i="2" s="1"/>
  <c r="AY37" i="2"/>
  <c r="AR37" i="2"/>
  <c r="AT37" i="2" s="1"/>
  <c r="AU37" i="2"/>
  <c r="BK37" i="2"/>
  <c r="BL37" i="2" s="1"/>
  <c r="BB38" i="2" s="1"/>
  <c r="BJ34" i="1"/>
  <c r="BF34" i="1"/>
  <c r="BK34" i="1" s="1"/>
  <c r="BL34" i="1" s="1"/>
  <c r="BB35" i="1" s="1"/>
  <c r="AY32" i="1"/>
  <c r="AR32" i="1"/>
  <c r="AT32" i="1" s="1"/>
  <c r="AU32" i="1"/>
  <c r="AF35" i="1"/>
  <c r="AG35" i="1" s="1"/>
  <c r="Y36" i="1" s="1"/>
  <c r="AO36" i="1"/>
  <c r="AP36" i="1" s="1"/>
  <c r="AH37" i="1" s="1"/>
  <c r="AN37" i="1" s="1"/>
  <c r="AF39" i="2" l="1"/>
  <c r="AG39" i="2" s="1"/>
  <c r="Y40" i="2" s="1"/>
  <c r="AZ37" i="2"/>
  <c r="BA37" i="2" s="1"/>
  <c r="AQ38" i="2" s="1"/>
  <c r="AW38" i="2" s="1"/>
  <c r="AN40" i="2"/>
  <c r="AL40" i="2"/>
  <c r="AI40" i="2"/>
  <c r="AK40" i="2" s="1"/>
  <c r="BJ38" i="2"/>
  <c r="BC38" i="2"/>
  <c r="BE38" i="2" s="1"/>
  <c r="BF38" i="2"/>
  <c r="BJ35" i="1"/>
  <c r="BF35" i="1"/>
  <c r="BC35" i="1"/>
  <c r="BE35" i="1" s="1"/>
  <c r="AZ32" i="1"/>
  <c r="BA32" i="1" s="1"/>
  <c r="AQ33" i="1" s="1"/>
  <c r="AW33" i="1" s="1"/>
  <c r="AC36" i="1"/>
  <c r="Z36" i="1"/>
  <c r="AB36" i="1" s="1"/>
  <c r="AE36" i="1"/>
  <c r="AL37" i="1"/>
  <c r="AI37" i="1"/>
  <c r="AK37" i="1" s="1"/>
  <c r="AO40" i="2" l="1"/>
  <c r="AP40" i="2" s="1"/>
  <c r="AH41" i="2" s="1"/>
  <c r="AL41" i="2" s="1"/>
  <c r="AY38" i="2"/>
  <c r="AR38" i="2"/>
  <c r="AT38" i="2" s="1"/>
  <c r="AZ38" i="2" s="1"/>
  <c r="BA38" i="2" s="1"/>
  <c r="AQ39" i="2" s="1"/>
  <c r="AW39" i="2" s="1"/>
  <c r="Z40" i="2"/>
  <c r="AB40" i="2" s="1"/>
  <c r="AF40" i="2" s="1"/>
  <c r="AG40" i="2" s="1"/>
  <c r="Y41" i="2" s="1"/>
  <c r="AC40" i="2"/>
  <c r="AE40" i="2"/>
  <c r="AU38" i="2"/>
  <c r="AN41" i="2"/>
  <c r="AI41" i="2"/>
  <c r="AK41" i="2" s="1"/>
  <c r="BK38" i="2"/>
  <c r="BL38" i="2" s="1"/>
  <c r="BB39" i="2" s="1"/>
  <c r="BK35" i="1"/>
  <c r="BL35" i="1" s="1"/>
  <c r="BB36" i="1" s="1"/>
  <c r="BJ36" i="1" s="1"/>
  <c r="AR33" i="1"/>
  <c r="AT33" i="1" s="1"/>
  <c r="AY33" i="1"/>
  <c r="AU33" i="1"/>
  <c r="AO37" i="1"/>
  <c r="AP37" i="1" s="1"/>
  <c r="AH38" i="1" s="1"/>
  <c r="AN38" i="1" s="1"/>
  <c r="AF36" i="1"/>
  <c r="AG36" i="1" s="1"/>
  <c r="Y37" i="1" s="1"/>
  <c r="AC41" i="2" l="1"/>
  <c r="AE41" i="2"/>
  <c r="Z41" i="2"/>
  <c r="AB41" i="2" s="1"/>
  <c r="AF41" i="2" s="1"/>
  <c r="AG41" i="2" s="1"/>
  <c r="Y42" i="2" s="1"/>
  <c r="BF36" i="1"/>
  <c r="BC36" i="1"/>
  <c r="BE36" i="1" s="1"/>
  <c r="AY39" i="2"/>
  <c r="AU39" i="2"/>
  <c r="AR39" i="2"/>
  <c r="AT39" i="2" s="1"/>
  <c r="AO41" i="2"/>
  <c r="AP41" i="2" s="1"/>
  <c r="AH42" i="2" s="1"/>
  <c r="BF39" i="2"/>
  <c r="BJ39" i="2"/>
  <c r="BC39" i="2"/>
  <c r="BE39" i="2" s="1"/>
  <c r="BK36" i="1"/>
  <c r="BL36" i="1" s="1"/>
  <c r="BB37" i="1" s="1"/>
  <c r="AZ33" i="1"/>
  <c r="BA33" i="1" s="1"/>
  <c r="AQ34" i="1" s="1"/>
  <c r="AW34" i="1" s="1"/>
  <c r="AL38" i="1"/>
  <c r="AI38" i="1"/>
  <c r="AK38" i="1" s="1"/>
  <c r="AE37" i="1"/>
  <c r="AC37" i="1"/>
  <c r="Z37" i="1"/>
  <c r="AB37" i="1" s="1"/>
  <c r="AE42" i="2" l="1"/>
  <c r="AC42" i="2"/>
  <c r="Z42" i="2"/>
  <c r="AB42" i="2" s="1"/>
  <c r="AF42" i="2" s="1"/>
  <c r="AG42" i="2" s="1"/>
  <c r="Y43" i="2" s="1"/>
  <c r="BK39" i="2"/>
  <c r="BL39" i="2" s="1"/>
  <c r="BB40" i="2" s="1"/>
  <c r="BF40" i="2" s="1"/>
  <c r="AO38" i="1"/>
  <c r="AP38" i="1" s="1"/>
  <c r="AH39" i="1" s="1"/>
  <c r="AZ39" i="2"/>
  <c r="BA39" i="2" s="1"/>
  <c r="AQ40" i="2" s="1"/>
  <c r="AW40" i="2" s="1"/>
  <c r="AN42" i="2"/>
  <c r="AI42" i="2"/>
  <c r="AK42" i="2" s="1"/>
  <c r="AL42" i="2"/>
  <c r="BJ37" i="1"/>
  <c r="BC37" i="1"/>
  <c r="BE37" i="1" s="1"/>
  <c r="BF37" i="1"/>
  <c r="AY34" i="1"/>
  <c r="AR34" i="1"/>
  <c r="AT34" i="1" s="1"/>
  <c r="AU34" i="1"/>
  <c r="AF37" i="1"/>
  <c r="AG37" i="1" s="1"/>
  <c r="Y38" i="1" s="1"/>
  <c r="AE38" i="1" s="1"/>
  <c r="AL39" i="1"/>
  <c r="AI39" i="1"/>
  <c r="AK39" i="1" s="1"/>
  <c r="AN39" i="1"/>
  <c r="Z43" i="2" l="1"/>
  <c r="AB43" i="2" s="1"/>
  <c r="AE43" i="2"/>
  <c r="AC43" i="2"/>
  <c r="BJ40" i="2"/>
  <c r="BC40" i="2"/>
  <c r="BE40" i="2" s="1"/>
  <c r="AU40" i="2"/>
  <c r="AY40" i="2"/>
  <c r="AR40" i="2"/>
  <c r="AT40" i="2" s="1"/>
  <c r="AO42" i="2"/>
  <c r="AP42" i="2" s="1"/>
  <c r="AH43" i="2" s="1"/>
  <c r="BK37" i="1"/>
  <c r="BL37" i="1" s="1"/>
  <c r="BB38" i="1" s="1"/>
  <c r="BJ38" i="1" s="1"/>
  <c r="AZ34" i="1"/>
  <c r="BA34" i="1" s="1"/>
  <c r="AQ35" i="1" s="1"/>
  <c r="AW35" i="1" s="1"/>
  <c r="AO39" i="1"/>
  <c r="AP39" i="1" s="1"/>
  <c r="AH40" i="1" s="1"/>
  <c r="AI40" i="1" s="1"/>
  <c r="AK40" i="1" s="1"/>
  <c r="Z38" i="1"/>
  <c r="AB38" i="1" s="1"/>
  <c r="AC38" i="1"/>
  <c r="BK40" i="2" l="1"/>
  <c r="BL40" i="2" s="1"/>
  <c r="BB41" i="2" s="1"/>
  <c r="AF43" i="2"/>
  <c r="AG43" i="2" s="1"/>
  <c r="Y44" i="2" s="1"/>
  <c r="AZ40" i="2"/>
  <c r="BA40" i="2" s="1"/>
  <c r="AQ41" i="2" s="1"/>
  <c r="AW41" i="2" s="1"/>
  <c r="BF41" i="2"/>
  <c r="BJ41" i="2"/>
  <c r="BC41" i="2"/>
  <c r="BE41" i="2" s="1"/>
  <c r="AL43" i="2"/>
  <c r="AI43" i="2"/>
  <c r="AK43" i="2" s="1"/>
  <c r="AN43" i="2"/>
  <c r="BC38" i="1"/>
  <c r="BE38" i="1" s="1"/>
  <c r="BF38" i="1"/>
  <c r="AN40" i="1"/>
  <c r="AL40" i="1"/>
  <c r="AR35" i="1"/>
  <c r="AT35" i="1" s="1"/>
  <c r="AU35" i="1"/>
  <c r="AY35" i="1"/>
  <c r="AF38" i="1"/>
  <c r="AG38" i="1" s="1"/>
  <c r="Y39" i="1" s="1"/>
  <c r="AY41" i="2" l="1"/>
  <c r="BK41" i="2"/>
  <c r="BL41" i="2" s="1"/>
  <c r="BB42" i="2" s="1"/>
  <c r="BF42" i="2" s="1"/>
  <c r="AU41" i="2"/>
  <c r="AE44" i="2"/>
  <c r="AC44" i="2"/>
  <c r="Z44" i="2"/>
  <c r="AB44" i="2" s="1"/>
  <c r="AR41" i="2"/>
  <c r="AT41" i="2" s="1"/>
  <c r="AZ41" i="2" s="1"/>
  <c r="BA41" i="2" s="1"/>
  <c r="AQ42" i="2" s="1"/>
  <c r="AW42" i="2" s="1"/>
  <c r="AO40" i="1"/>
  <c r="AP40" i="1" s="1"/>
  <c r="AH41" i="1" s="1"/>
  <c r="AN41" i="1" s="1"/>
  <c r="AO43" i="2"/>
  <c r="AP43" i="2" s="1"/>
  <c r="AH44" i="2" s="1"/>
  <c r="BK38" i="1"/>
  <c r="BL38" i="1" s="1"/>
  <c r="BB39" i="1" s="1"/>
  <c r="BJ39" i="1" s="1"/>
  <c r="AZ35" i="1"/>
  <c r="BA35" i="1" s="1"/>
  <c r="AQ36" i="1" s="1"/>
  <c r="AI41" i="1"/>
  <c r="AK41" i="1" s="1"/>
  <c r="Z39" i="1"/>
  <c r="AB39" i="1" s="1"/>
  <c r="AC39" i="1"/>
  <c r="AE39" i="1"/>
  <c r="BJ42" i="2" l="1"/>
  <c r="AF44" i="2"/>
  <c r="AG44" i="2" s="1"/>
  <c r="Y45" i="2" s="1"/>
  <c r="AE45" i="2" s="1"/>
  <c r="BC42" i="2"/>
  <c r="BE42" i="2" s="1"/>
  <c r="BK42" i="2" s="1"/>
  <c r="BL42" i="2" s="1"/>
  <c r="BB43" i="2" s="1"/>
  <c r="AU36" i="1"/>
  <c r="AW36" i="1"/>
  <c r="BF39" i="1"/>
  <c r="AL41" i="1"/>
  <c r="BC39" i="1"/>
  <c r="BE39" i="1" s="1"/>
  <c r="BK39" i="1" s="1"/>
  <c r="BL39" i="1" s="1"/>
  <c r="BB40" i="1" s="1"/>
  <c r="AR42" i="2"/>
  <c r="AT42" i="2" s="1"/>
  <c r="AY42" i="2"/>
  <c r="AU42" i="2"/>
  <c r="AN44" i="2"/>
  <c r="AI44" i="2"/>
  <c r="AK44" i="2" s="1"/>
  <c r="AL44" i="2"/>
  <c r="AO41" i="1"/>
  <c r="AP41" i="1" s="1"/>
  <c r="AH42" i="1" s="1"/>
  <c r="AI42" i="1" s="1"/>
  <c r="AK42" i="1" s="1"/>
  <c r="AR36" i="1"/>
  <c r="AT36" i="1" s="1"/>
  <c r="AY36" i="1"/>
  <c r="AF39" i="1"/>
  <c r="AG39" i="1" s="1"/>
  <c r="Y40" i="1" s="1"/>
  <c r="AE40" i="1" s="1"/>
  <c r="Z45" i="2" l="1"/>
  <c r="AB45" i="2" s="1"/>
  <c r="AC45" i="2"/>
  <c r="AF45" i="2"/>
  <c r="AG45" i="2" s="1"/>
  <c r="Y46" i="2" s="1"/>
  <c r="BJ40" i="1"/>
  <c r="BF40" i="1"/>
  <c r="BC40" i="1"/>
  <c r="BE40" i="1" s="1"/>
  <c r="BK40" i="1" s="1"/>
  <c r="BL40" i="1" s="1"/>
  <c r="BB41" i="1" s="1"/>
  <c r="AZ36" i="1"/>
  <c r="BA36" i="1" s="1"/>
  <c r="AQ37" i="1" s="1"/>
  <c r="BJ43" i="2"/>
  <c r="BC43" i="2"/>
  <c r="BE43" i="2" s="1"/>
  <c r="BF43" i="2"/>
  <c r="AO44" i="2"/>
  <c r="AP44" i="2" s="1"/>
  <c r="AH45" i="2" s="1"/>
  <c r="AZ42" i="2"/>
  <c r="BA42" i="2" s="1"/>
  <c r="AQ43" i="2" s="1"/>
  <c r="AW43" i="2" s="1"/>
  <c r="AL42" i="1"/>
  <c r="AN42" i="1"/>
  <c r="AO42" i="1" s="1"/>
  <c r="AP42" i="1" s="1"/>
  <c r="AH43" i="1" s="1"/>
  <c r="AL43" i="1" s="1"/>
  <c r="AC40" i="1"/>
  <c r="Z40" i="1"/>
  <c r="AB40" i="1" s="1"/>
  <c r="AF40" i="1" s="1"/>
  <c r="AG40" i="1" s="1"/>
  <c r="Y41" i="1" s="1"/>
  <c r="Z41" i="1" s="1"/>
  <c r="AB41" i="1" s="1"/>
  <c r="BK43" i="2" l="1"/>
  <c r="BL43" i="2" s="1"/>
  <c r="BB44" i="2" s="1"/>
  <c r="Z46" i="2"/>
  <c r="AB46" i="2" s="1"/>
  <c r="AE46" i="2"/>
  <c r="AC46" i="2"/>
  <c r="AY37" i="1"/>
  <c r="AW37" i="1"/>
  <c r="AR37" i="1"/>
  <c r="AT37" i="1" s="1"/>
  <c r="AU37" i="1"/>
  <c r="AI45" i="2"/>
  <c r="AK45" i="2" s="1"/>
  <c r="AL45" i="2"/>
  <c r="AN45" i="2"/>
  <c r="BF44" i="2"/>
  <c r="BJ44" i="2"/>
  <c r="BC44" i="2"/>
  <c r="BE44" i="2" s="1"/>
  <c r="AU43" i="2"/>
  <c r="AY43" i="2"/>
  <c r="AR43" i="2"/>
  <c r="AT43" i="2" s="1"/>
  <c r="AN43" i="1"/>
  <c r="AI43" i="1"/>
  <c r="AK43" i="1" s="1"/>
  <c r="AO43" i="1" s="1"/>
  <c r="AP43" i="1" s="1"/>
  <c r="AH44" i="1" s="1"/>
  <c r="AC41" i="1"/>
  <c r="AE41" i="1"/>
  <c r="AZ37" i="1"/>
  <c r="BA37" i="1" s="1"/>
  <c r="AQ38" i="1" s="1"/>
  <c r="AW38" i="1" s="1"/>
  <c r="BC41" i="1"/>
  <c r="BE41" i="1" s="1"/>
  <c r="BJ41" i="1"/>
  <c r="BF41" i="1"/>
  <c r="BK44" i="2" l="1"/>
  <c r="BL44" i="2" s="1"/>
  <c r="BB45" i="2" s="1"/>
  <c r="AF46" i="2"/>
  <c r="AG46" i="2" s="1"/>
  <c r="Y47" i="2" s="1"/>
  <c r="AZ43" i="2"/>
  <c r="BA43" i="2" s="1"/>
  <c r="AQ44" i="2" s="1"/>
  <c r="AR44" i="2" s="1"/>
  <c r="AT44" i="2" s="1"/>
  <c r="BC45" i="2"/>
  <c r="BE45" i="2" s="1"/>
  <c r="BF45" i="2"/>
  <c r="BJ45" i="2"/>
  <c r="AO45" i="2"/>
  <c r="AP45" i="2" s="1"/>
  <c r="AH46" i="2" s="1"/>
  <c r="AF41" i="1"/>
  <c r="AG41" i="1" s="1"/>
  <c r="Y42" i="1" s="1"/>
  <c r="AE42" i="1" s="1"/>
  <c r="AR38" i="1"/>
  <c r="AT38" i="1" s="1"/>
  <c r="AU38" i="1"/>
  <c r="AY38" i="1"/>
  <c r="BK41" i="1"/>
  <c r="BL41" i="1" s="1"/>
  <c r="BB42" i="1" s="1"/>
  <c r="BJ42" i="1" s="1"/>
  <c r="AN44" i="1"/>
  <c r="AL44" i="1"/>
  <c r="AI44" i="1"/>
  <c r="AK44" i="1" s="1"/>
  <c r="Z47" i="2" l="1"/>
  <c r="AB47" i="2" s="1"/>
  <c r="AE47" i="2"/>
  <c r="AC47" i="2"/>
  <c r="AU44" i="2"/>
  <c r="AZ44" i="2" s="1"/>
  <c r="BA44" i="2" s="1"/>
  <c r="AQ45" i="2" s="1"/>
  <c r="AW45" i="2" s="1"/>
  <c r="AW44" i="2"/>
  <c r="AY44" i="2"/>
  <c r="AI46" i="2"/>
  <c r="AK46" i="2" s="1"/>
  <c r="AL46" i="2"/>
  <c r="AN46" i="2"/>
  <c r="BK45" i="2"/>
  <c r="BL45" i="2" s="1"/>
  <c r="BB46" i="2" s="1"/>
  <c r="AC42" i="1"/>
  <c r="Z42" i="1"/>
  <c r="AB42" i="1" s="1"/>
  <c r="AF42" i="1" s="1"/>
  <c r="AG42" i="1" s="1"/>
  <c r="Y43" i="1" s="1"/>
  <c r="AC43" i="1" s="1"/>
  <c r="AZ38" i="1"/>
  <c r="BA38" i="1" s="1"/>
  <c r="AQ39" i="1" s="1"/>
  <c r="AW39" i="1" s="1"/>
  <c r="BF42" i="1"/>
  <c r="BC42" i="1"/>
  <c r="BE42" i="1" s="1"/>
  <c r="AO44" i="1"/>
  <c r="AP44" i="1" s="1"/>
  <c r="AH45" i="1" s="1"/>
  <c r="AN45" i="1" s="1"/>
  <c r="AF47" i="2" l="1"/>
  <c r="AG47" i="2" s="1"/>
  <c r="Y48" i="2" s="1"/>
  <c r="AU45" i="2"/>
  <c r="AY45" i="2"/>
  <c r="AR45" i="2"/>
  <c r="AT45" i="2" s="1"/>
  <c r="AZ45" i="2" s="1"/>
  <c r="BA45" i="2" s="1"/>
  <c r="AQ46" i="2" s="1"/>
  <c r="AW46" i="2" s="1"/>
  <c r="BJ46" i="2"/>
  <c r="BC46" i="2"/>
  <c r="BE46" i="2" s="1"/>
  <c r="BF46" i="2"/>
  <c r="AO46" i="2"/>
  <c r="AP46" i="2" s="1"/>
  <c r="AH47" i="2" s="1"/>
  <c r="AE43" i="1"/>
  <c r="Z43" i="1"/>
  <c r="AB43" i="1" s="1"/>
  <c r="AY39" i="1"/>
  <c r="AR39" i="1"/>
  <c r="AT39" i="1" s="1"/>
  <c r="AU39" i="1"/>
  <c r="BK42" i="1"/>
  <c r="BL42" i="1" s="1"/>
  <c r="BB43" i="1" s="1"/>
  <c r="BJ43" i="1" s="1"/>
  <c r="AI45" i="1"/>
  <c r="AK45" i="1" s="1"/>
  <c r="AL45" i="1"/>
  <c r="AC48" i="2" l="1"/>
  <c r="Z48" i="2"/>
  <c r="AB48" i="2" s="1"/>
  <c r="AE48" i="2"/>
  <c r="AF43" i="1"/>
  <c r="AG43" i="1" s="1"/>
  <c r="Y44" i="1" s="1"/>
  <c r="AU46" i="2"/>
  <c r="AY46" i="2"/>
  <c r="AR46" i="2"/>
  <c r="AT46" i="2" s="1"/>
  <c r="BK46" i="2"/>
  <c r="BL46" i="2" s="1"/>
  <c r="BB47" i="2" s="1"/>
  <c r="AN47" i="2"/>
  <c r="AL47" i="2"/>
  <c r="AI47" i="2"/>
  <c r="AK47" i="2" s="1"/>
  <c r="AO47" i="2" s="1"/>
  <c r="AP47" i="2" s="1"/>
  <c r="AH48" i="2" s="1"/>
  <c r="AE44" i="1"/>
  <c r="AC44" i="1"/>
  <c r="Z44" i="1"/>
  <c r="AB44" i="1" s="1"/>
  <c r="AZ39" i="1"/>
  <c r="BA39" i="1" s="1"/>
  <c r="AQ40" i="1" s="1"/>
  <c r="AW40" i="1" s="1"/>
  <c r="BF43" i="1"/>
  <c r="BC43" i="1"/>
  <c r="BE43" i="1" s="1"/>
  <c r="AO45" i="1"/>
  <c r="AP45" i="1" s="1"/>
  <c r="AH46" i="1" s="1"/>
  <c r="AL46" i="1" s="1"/>
  <c r="AF48" i="2" l="1"/>
  <c r="AG48" i="2" s="1"/>
  <c r="Y49" i="2" s="1"/>
  <c r="AZ46" i="2"/>
  <c r="BA46" i="2" s="1"/>
  <c r="AQ47" i="2" s="1"/>
  <c r="AW47" i="2" s="1"/>
  <c r="AF44" i="1"/>
  <c r="AG44" i="1" s="1"/>
  <c r="Y45" i="1" s="1"/>
  <c r="AN48" i="2"/>
  <c r="AL48" i="2"/>
  <c r="AI48" i="2"/>
  <c r="AK48" i="2" s="1"/>
  <c r="AO48" i="2" s="1"/>
  <c r="AP48" i="2" s="1"/>
  <c r="AH49" i="2" s="1"/>
  <c r="BF47" i="2"/>
  <c r="BC47" i="2"/>
  <c r="BE47" i="2" s="1"/>
  <c r="BJ47" i="2"/>
  <c r="Z45" i="1"/>
  <c r="AB45" i="1" s="1"/>
  <c r="AE45" i="1"/>
  <c r="AY40" i="1"/>
  <c r="AR40" i="1"/>
  <c r="AT40" i="1" s="1"/>
  <c r="AU40" i="1"/>
  <c r="AC45" i="1"/>
  <c r="BK43" i="1"/>
  <c r="BL43" i="1" s="1"/>
  <c r="BB44" i="1" s="1"/>
  <c r="BF44" i="1" s="1"/>
  <c r="AN46" i="1"/>
  <c r="AI46" i="1"/>
  <c r="AK46" i="1" s="1"/>
  <c r="AR47" i="2" l="1"/>
  <c r="AT47" i="2" s="1"/>
  <c r="AY47" i="2"/>
  <c r="AE49" i="2"/>
  <c r="AC49" i="2"/>
  <c r="Z49" i="2"/>
  <c r="AB49" i="2" s="1"/>
  <c r="AU47" i="2"/>
  <c r="AI49" i="2"/>
  <c r="AK49" i="2" s="1"/>
  <c r="AN49" i="2"/>
  <c r="AL49" i="2"/>
  <c r="AZ47" i="2"/>
  <c r="BA47" i="2" s="1"/>
  <c r="AQ48" i="2" s="1"/>
  <c r="AW48" i="2" s="1"/>
  <c r="BK47" i="2"/>
  <c r="BL47" i="2" s="1"/>
  <c r="BB48" i="2" s="1"/>
  <c r="AF45" i="1"/>
  <c r="AG45" i="1" s="1"/>
  <c r="Y46" i="1" s="1"/>
  <c r="Z46" i="1" s="1"/>
  <c r="AB46" i="1" s="1"/>
  <c r="AZ40" i="1"/>
  <c r="BA40" i="1" s="1"/>
  <c r="AQ41" i="1" s="1"/>
  <c r="AW41" i="1" s="1"/>
  <c r="AO46" i="1"/>
  <c r="AP46" i="1" s="1"/>
  <c r="AH47" i="1" s="1"/>
  <c r="AN47" i="1" s="1"/>
  <c r="BC44" i="1"/>
  <c r="BE44" i="1" s="1"/>
  <c r="BJ44" i="1"/>
  <c r="AF49" i="2" l="1"/>
  <c r="AG49" i="2" s="1"/>
  <c r="Y50" i="2" s="1"/>
  <c r="AE50" i="2" s="1"/>
  <c r="AC50" i="2"/>
  <c r="Z50" i="2"/>
  <c r="AB50" i="2" s="1"/>
  <c r="AU48" i="2"/>
  <c r="AY48" i="2"/>
  <c r="AR48" i="2"/>
  <c r="AT48" i="2" s="1"/>
  <c r="BF48" i="2"/>
  <c r="BJ48" i="2"/>
  <c r="BC48" i="2"/>
  <c r="BE48" i="2" s="1"/>
  <c r="AO49" i="2"/>
  <c r="AP49" i="2" s="1"/>
  <c r="AH50" i="2" s="1"/>
  <c r="AE46" i="1"/>
  <c r="AF46" i="1" s="1"/>
  <c r="AG46" i="1" s="1"/>
  <c r="Y47" i="1" s="1"/>
  <c r="AC46" i="1"/>
  <c r="AI47" i="1"/>
  <c r="AK47" i="1" s="1"/>
  <c r="AL47" i="1"/>
  <c r="AO47" i="1" s="1"/>
  <c r="AP47" i="1" s="1"/>
  <c r="AH48" i="1" s="1"/>
  <c r="AY41" i="1"/>
  <c r="AR41" i="1"/>
  <c r="AT41" i="1" s="1"/>
  <c r="AU41" i="1"/>
  <c r="BK44" i="1"/>
  <c r="BL44" i="1" s="1"/>
  <c r="BB45" i="1" s="1"/>
  <c r="BJ45" i="1" s="1"/>
  <c r="AF50" i="2" l="1"/>
  <c r="AG50" i="2" s="1"/>
  <c r="Y51" i="2" s="1"/>
  <c r="AZ48" i="2"/>
  <c r="BA48" i="2" s="1"/>
  <c r="AQ49" i="2" s="1"/>
  <c r="AW49" i="2" s="1"/>
  <c r="Z51" i="2"/>
  <c r="AB51" i="2" s="1"/>
  <c r="AE51" i="2"/>
  <c r="AC51" i="2"/>
  <c r="BK48" i="2"/>
  <c r="BL48" i="2" s="1"/>
  <c r="BB49" i="2" s="1"/>
  <c r="BF49" i="2" s="1"/>
  <c r="AR49" i="2"/>
  <c r="AT49" i="2" s="1"/>
  <c r="AY49" i="2"/>
  <c r="AU49" i="2"/>
  <c r="AN50" i="2"/>
  <c r="AI50" i="2"/>
  <c r="AK50" i="2" s="1"/>
  <c r="AL50" i="2"/>
  <c r="AL48" i="1"/>
  <c r="AI48" i="1"/>
  <c r="AK48" i="1" s="1"/>
  <c r="AN48" i="1"/>
  <c r="AZ41" i="1"/>
  <c r="BA41" i="1" s="1"/>
  <c r="AQ42" i="1" s="1"/>
  <c r="AW42" i="1" s="1"/>
  <c r="BC45" i="1"/>
  <c r="BE45" i="1" s="1"/>
  <c r="BF45" i="1"/>
  <c r="Z47" i="1"/>
  <c r="AB47" i="1" s="1"/>
  <c r="AE47" i="1"/>
  <c r="AC47" i="1"/>
  <c r="AF51" i="2" l="1"/>
  <c r="AG51" i="2" s="1"/>
  <c r="Y52" i="2" s="1"/>
  <c r="BJ49" i="2"/>
  <c r="BC49" i="2"/>
  <c r="BE49" i="2" s="1"/>
  <c r="BK49" i="2" s="1"/>
  <c r="BL49" i="2" s="1"/>
  <c r="BB50" i="2" s="1"/>
  <c r="AZ49" i="2"/>
  <c r="BA49" i="2" s="1"/>
  <c r="AQ50" i="2" s="1"/>
  <c r="AW50" i="2" s="1"/>
  <c r="AO50" i="2"/>
  <c r="AP50" i="2" s="1"/>
  <c r="AH51" i="2" s="1"/>
  <c r="AO48" i="1"/>
  <c r="AP48" i="1" s="1"/>
  <c r="AH49" i="1" s="1"/>
  <c r="AN49" i="1" s="1"/>
  <c r="AU42" i="1"/>
  <c r="AY42" i="1"/>
  <c r="AR42" i="1"/>
  <c r="AT42" i="1" s="1"/>
  <c r="BK45" i="1"/>
  <c r="BL45" i="1" s="1"/>
  <c r="BB46" i="1" s="1"/>
  <c r="BJ46" i="1" s="1"/>
  <c r="AF47" i="1"/>
  <c r="AG47" i="1" s="1"/>
  <c r="Y48" i="1" s="1"/>
  <c r="AC52" i="2" l="1"/>
  <c r="Z52" i="2"/>
  <c r="AB52" i="2" s="1"/>
  <c r="AE52" i="2"/>
  <c r="AZ42" i="1"/>
  <c r="BA42" i="1" s="1"/>
  <c r="AQ43" i="1" s="1"/>
  <c r="BF50" i="2"/>
  <c r="BJ50" i="2"/>
  <c r="BC50" i="2"/>
  <c r="BE50" i="2" s="1"/>
  <c r="BK50" i="2" s="1"/>
  <c r="BL50" i="2" s="1"/>
  <c r="BB51" i="2" s="1"/>
  <c r="AI51" i="2"/>
  <c r="AK51" i="2" s="1"/>
  <c r="AN51" i="2"/>
  <c r="AL51" i="2"/>
  <c r="AR50" i="2"/>
  <c r="AT50" i="2" s="1"/>
  <c r="AU50" i="2"/>
  <c r="AY50" i="2"/>
  <c r="AL49" i="1"/>
  <c r="AI49" i="1"/>
  <c r="AK49" i="1" s="1"/>
  <c r="BF46" i="1"/>
  <c r="BC46" i="1"/>
  <c r="BE46" i="1" s="1"/>
  <c r="AC48" i="1"/>
  <c r="AE48" i="1"/>
  <c r="Z48" i="1"/>
  <c r="AB48" i="1" s="1"/>
  <c r="AF52" i="2" l="1"/>
  <c r="AG52" i="2" s="1"/>
  <c r="Y53" i="2" s="1"/>
  <c r="AO51" i="2"/>
  <c r="AP51" i="2" s="1"/>
  <c r="AH52" i="2" s="1"/>
  <c r="AR43" i="1"/>
  <c r="AT43" i="1" s="1"/>
  <c r="AW43" i="1"/>
  <c r="AY43" i="1"/>
  <c r="AU43" i="1"/>
  <c r="AZ43" i="1" s="1"/>
  <c r="BA43" i="1" s="1"/>
  <c r="AQ44" i="1" s="1"/>
  <c r="AO49" i="1"/>
  <c r="AP49" i="1" s="1"/>
  <c r="AH50" i="1" s="1"/>
  <c r="AI50" i="1" s="1"/>
  <c r="AK50" i="1" s="1"/>
  <c r="AN52" i="2"/>
  <c r="AI52" i="2"/>
  <c r="AK52" i="2" s="1"/>
  <c r="AL52" i="2"/>
  <c r="BJ51" i="2"/>
  <c r="BC51" i="2"/>
  <c r="BE51" i="2" s="1"/>
  <c r="BF51" i="2"/>
  <c r="AZ50" i="2"/>
  <c r="BA50" i="2" s="1"/>
  <c r="AQ51" i="2" s="1"/>
  <c r="AW51" i="2" s="1"/>
  <c r="AL50" i="1"/>
  <c r="AN50" i="1"/>
  <c r="BK46" i="1"/>
  <c r="BL46" i="1" s="1"/>
  <c r="BB47" i="1" s="1"/>
  <c r="BC47" i="1" s="1"/>
  <c r="BE47" i="1" s="1"/>
  <c r="AF48" i="1"/>
  <c r="AG48" i="1" s="1"/>
  <c r="Y49" i="1" s="1"/>
  <c r="AC49" i="1" s="1"/>
  <c r="AO52" i="2" l="1"/>
  <c r="AP52" i="2" s="1"/>
  <c r="AH53" i="2" s="1"/>
  <c r="AN53" i="2" s="1"/>
  <c r="Z53" i="2"/>
  <c r="AB53" i="2" s="1"/>
  <c r="AE53" i="2"/>
  <c r="AC53" i="2"/>
  <c r="AF53" i="2" s="1"/>
  <c r="AG53" i="2" s="1"/>
  <c r="Y54" i="2" s="1"/>
  <c r="AY44" i="1"/>
  <c r="AW44" i="1"/>
  <c r="AY51" i="2"/>
  <c r="AR51" i="2"/>
  <c r="AT51" i="2" s="1"/>
  <c r="AZ51" i="2" s="1"/>
  <c r="BA51" i="2" s="1"/>
  <c r="AQ52" i="2" s="1"/>
  <c r="AW52" i="2" s="1"/>
  <c r="AU51" i="2"/>
  <c r="AI53" i="2"/>
  <c r="AK53" i="2" s="1"/>
  <c r="AL53" i="2"/>
  <c r="BK51" i="2"/>
  <c r="BL51" i="2" s="1"/>
  <c r="BB52" i="2" s="1"/>
  <c r="BF47" i="1"/>
  <c r="AO50" i="1"/>
  <c r="AP50" i="1" s="1"/>
  <c r="AH51" i="1" s="1"/>
  <c r="AI51" i="1" s="1"/>
  <c r="AK51" i="1" s="1"/>
  <c r="BJ47" i="1"/>
  <c r="BK47" i="1" s="1"/>
  <c r="BL47" i="1" s="1"/>
  <c r="BB48" i="1" s="1"/>
  <c r="BJ48" i="1" s="1"/>
  <c r="AU44" i="1"/>
  <c r="Z49" i="1"/>
  <c r="AB49" i="1" s="1"/>
  <c r="AE49" i="1"/>
  <c r="AR44" i="1"/>
  <c r="AT44" i="1" s="1"/>
  <c r="AE54" i="2" l="1"/>
  <c r="AC54" i="2"/>
  <c r="Z54" i="2"/>
  <c r="AB54" i="2" s="1"/>
  <c r="AF54" i="2" s="1"/>
  <c r="AG54" i="2" s="1"/>
  <c r="Y55" i="2" s="1"/>
  <c r="AO53" i="2"/>
  <c r="AP53" i="2" s="1"/>
  <c r="AH54" i="2" s="1"/>
  <c r="AL54" i="2" s="1"/>
  <c r="AL51" i="1"/>
  <c r="AN51" i="1"/>
  <c r="BF52" i="2"/>
  <c r="BC52" i="2"/>
  <c r="BE52" i="2" s="1"/>
  <c r="BJ52" i="2"/>
  <c r="AR52" i="2"/>
  <c r="AT52" i="2" s="1"/>
  <c r="AY52" i="2"/>
  <c r="AU52" i="2"/>
  <c r="AF49" i="1"/>
  <c r="AG49" i="1" s="1"/>
  <c r="Y50" i="1" s="1"/>
  <c r="Z50" i="1" s="1"/>
  <c r="AB50" i="1" s="1"/>
  <c r="AZ44" i="1"/>
  <c r="BA44" i="1" s="1"/>
  <c r="AQ45" i="1" s="1"/>
  <c r="AW45" i="1" s="1"/>
  <c r="BF48" i="1"/>
  <c r="BC48" i="1"/>
  <c r="BE48" i="1" s="1"/>
  <c r="AO51" i="1"/>
  <c r="AE55" i="2" l="1"/>
  <c r="Z55" i="2"/>
  <c r="AB55" i="2" s="1"/>
  <c r="AC55" i="2"/>
  <c r="AN54" i="2"/>
  <c r="AI54" i="2"/>
  <c r="AK54" i="2" s="1"/>
  <c r="AE50" i="1"/>
  <c r="AC50" i="1"/>
  <c r="AZ52" i="2"/>
  <c r="BA52" i="2" s="1"/>
  <c r="AQ53" i="2" s="1"/>
  <c r="AW53" i="2" s="1"/>
  <c r="BK52" i="2"/>
  <c r="BL52" i="2" s="1"/>
  <c r="BB53" i="2" s="1"/>
  <c r="BK48" i="1"/>
  <c r="BL48" i="1" s="1"/>
  <c r="BB49" i="1" s="1"/>
  <c r="BJ49" i="1" s="1"/>
  <c r="AU45" i="1"/>
  <c r="AY45" i="1"/>
  <c r="AR45" i="1"/>
  <c r="AT45" i="1" s="1"/>
  <c r="AF50" i="1"/>
  <c r="AG50" i="1" s="1"/>
  <c r="Y51" i="1" s="1"/>
  <c r="AP51" i="1"/>
  <c r="AH52" i="1" s="1"/>
  <c r="AF55" i="2" l="1"/>
  <c r="AG55" i="2" s="1"/>
  <c r="Y56" i="2" s="1"/>
  <c r="AO54" i="2"/>
  <c r="AP54" i="2" s="1"/>
  <c r="AH55" i="2" s="1"/>
  <c r="BC53" i="2"/>
  <c r="BE53" i="2" s="1"/>
  <c r="BF53" i="2"/>
  <c r="BJ53" i="2"/>
  <c r="AR53" i="2"/>
  <c r="AT53" i="2" s="1"/>
  <c r="AY53" i="2"/>
  <c r="AU53" i="2"/>
  <c r="BF49" i="1"/>
  <c r="AZ45" i="1"/>
  <c r="BA45" i="1" s="1"/>
  <c r="AQ46" i="1" s="1"/>
  <c r="BC49" i="1"/>
  <c r="BE49" i="1" s="1"/>
  <c r="BK49" i="1" s="1"/>
  <c r="BL49" i="1" s="1"/>
  <c r="BB50" i="1" s="1"/>
  <c r="BC50" i="1" s="1"/>
  <c r="BE50" i="1" s="1"/>
  <c r="AC51" i="1"/>
  <c r="Z51" i="1"/>
  <c r="AB51" i="1" s="1"/>
  <c r="AE51" i="1"/>
  <c r="AI52" i="1"/>
  <c r="AK52" i="1" s="1"/>
  <c r="AL52" i="1"/>
  <c r="AN52" i="1"/>
  <c r="BK53" i="2" l="1"/>
  <c r="BL53" i="2" s="1"/>
  <c r="BB54" i="2" s="1"/>
  <c r="AN55" i="2"/>
  <c r="AL55" i="2"/>
  <c r="AI55" i="2"/>
  <c r="AK55" i="2" s="1"/>
  <c r="AO55" i="2" s="1"/>
  <c r="AP55" i="2" s="1"/>
  <c r="AH56" i="2" s="1"/>
  <c r="AI56" i="2" s="1"/>
  <c r="AK56" i="2" s="1"/>
  <c r="AC56" i="2"/>
  <c r="AE56" i="2"/>
  <c r="Z56" i="2"/>
  <c r="AB56" i="2" s="1"/>
  <c r="AF56" i="2" s="1"/>
  <c r="AG56" i="2" s="1"/>
  <c r="Y57" i="2" s="1"/>
  <c r="AZ53" i="2"/>
  <c r="BA53" i="2" s="1"/>
  <c r="AQ54" i="2" s="1"/>
  <c r="AW54" i="2" s="1"/>
  <c r="AY46" i="1"/>
  <c r="AW46" i="1"/>
  <c r="BC54" i="2"/>
  <c r="BE54" i="2" s="1"/>
  <c r="BJ54" i="2"/>
  <c r="BF54" i="2"/>
  <c r="AR46" i="1"/>
  <c r="AT46" i="1" s="1"/>
  <c r="AU46" i="1"/>
  <c r="BJ50" i="1"/>
  <c r="BF50" i="1"/>
  <c r="BK50" i="1" s="1"/>
  <c r="BL50" i="1" s="1"/>
  <c r="BB51" i="1" s="1"/>
  <c r="BJ51" i="1" s="1"/>
  <c r="AF51" i="1"/>
  <c r="AG51" i="1" s="1"/>
  <c r="Y52" i="1" s="1"/>
  <c r="AO52" i="1"/>
  <c r="Z57" i="2" l="1"/>
  <c r="AB57" i="2" s="1"/>
  <c r="AE57" i="2"/>
  <c r="AC57" i="2"/>
  <c r="AL56" i="2"/>
  <c r="AO56" i="2" s="1"/>
  <c r="AP56" i="2" s="1"/>
  <c r="AH57" i="2" s="1"/>
  <c r="AN56" i="2"/>
  <c r="AY54" i="2"/>
  <c r="AU54" i="2"/>
  <c r="AR54" i="2"/>
  <c r="AT54" i="2" s="1"/>
  <c r="AZ54" i="2" s="1"/>
  <c r="BA54" i="2" s="1"/>
  <c r="AQ55" i="2" s="1"/>
  <c r="AW55" i="2" s="1"/>
  <c r="BK54" i="2"/>
  <c r="BL54" i="2" s="1"/>
  <c r="BB55" i="2" s="1"/>
  <c r="AZ46" i="1"/>
  <c r="BA46" i="1" s="1"/>
  <c r="AQ47" i="1" s="1"/>
  <c r="AW47" i="1" s="1"/>
  <c r="BC51" i="1"/>
  <c r="BE51" i="1" s="1"/>
  <c r="BF51" i="1"/>
  <c r="AE52" i="1"/>
  <c r="AC52" i="1"/>
  <c r="Z52" i="1"/>
  <c r="AB52" i="1" s="1"/>
  <c r="AP52" i="1"/>
  <c r="AH53" i="1" s="1"/>
  <c r="AF57" i="2" l="1"/>
  <c r="AG57" i="2" s="1"/>
  <c r="Y58" i="2" s="1"/>
  <c r="AN57" i="2"/>
  <c r="AL57" i="2"/>
  <c r="AI57" i="2"/>
  <c r="AK57" i="2" s="1"/>
  <c r="AO57" i="2" s="1"/>
  <c r="AP57" i="2" s="1"/>
  <c r="AH58" i="2" s="1"/>
  <c r="AL58" i="2" s="1"/>
  <c r="BC55" i="2"/>
  <c r="BE55" i="2" s="1"/>
  <c r="BF55" i="2"/>
  <c r="BJ55" i="2"/>
  <c r="AY55" i="2"/>
  <c r="AR55" i="2"/>
  <c r="AT55" i="2" s="1"/>
  <c r="AU55" i="2"/>
  <c r="AY47" i="1"/>
  <c r="AR47" i="1"/>
  <c r="AT47" i="1" s="1"/>
  <c r="AU47" i="1"/>
  <c r="BK51" i="1"/>
  <c r="BL51" i="1" s="1"/>
  <c r="BB52" i="1" s="1"/>
  <c r="BJ52" i="1" s="1"/>
  <c r="AF52" i="1"/>
  <c r="AG52" i="1" s="1"/>
  <c r="Y53" i="1" s="1"/>
  <c r="AC53" i="1" s="1"/>
  <c r="AN53" i="1"/>
  <c r="AL53" i="1"/>
  <c r="AI53" i="1"/>
  <c r="AK53" i="1" s="1"/>
  <c r="AC58" i="2" l="1"/>
  <c r="AE58" i="2"/>
  <c r="Z58" i="2"/>
  <c r="AB58" i="2" s="1"/>
  <c r="AF58" i="2" s="1"/>
  <c r="AG58" i="2" s="1"/>
  <c r="Y59" i="2" s="1"/>
  <c r="AN58" i="2"/>
  <c r="AI58" i="2"/>
  <c r="AK58" i="2" s="1"/>
  <c r="BK55" i="2"/>
  <c r="BL55" i="2" s="1"/>
  <c r="BB56" i="2" s="1"/>
  <c r="BJ56" i="2" s="1"/>
  <c r="AZ55" i="2"/>
  <c r="BA55" i="2" s="1"/>
  <c r="AQ56" i="2" s="1"/>
  <c r="AW56" i="2" s="1"/>
  <c r="AZ47" i="1"/>
  <c r="BA47" i="1" s="1"/>
  <c r="AQ48" i="1" s="1"/>
  <c r="AW48" i="1" s="1"/>
  <c r="BF52" i="1"/>
  <c r="BC52" i="1"/>
  <c r="BE52" i="1" s="1"/>
  <c r="BK52" i="1" s="1"/>
  <c r="BL52" i="1" s="1"/>
  <c r="BB53" i="1" s="1"/>
  <c r="BJ53" i="1" s="1"/>
  <c r="AE53" i="1"/>
  <c r="Z53" i="1"/>
  <c r="AB53" i="1" s="1"/>
  <c r="AO53" i="1"/>
  <c r="AP53" i="1" s="1"/>
  <c r="AH54" i="1" s="1"/>
  <c r="AE59" i="2" l="1"/>
  <c r="AC59" i="2"/>
  <c r="Z59" i="2"/>
  <c r="AB59" i="2" s="1"/>
  <c r="AF59" i="2" s="1"/>
  <c r="AG59" i="2" s="1"/>
  <c r="Y60" i="2" s="1"/>
  <c r="AY56" i="2"/>
  <c r="BC56" i="2"/>
  <c r="BE56" i="2" s="1"/>
  <c r="AO58" i="2"/>
  <c r="AP58" i="2" s="1"/>
  <c r="AH59" i="2" s="1"/>
  <c r="BF56" i="2"/>
  <c r="BK56" i="2" s="1"/>
  <c r="BL56" i="2" s="1"/>
  <c r="BB57" i="2" s="1"/>
  <c r="AR56" i="2"/>
  <c r="AT56" i="2" s="1"/>
  <c r="AZ56" i="2" s="1"/>
  <c r="BA56" i="2" s="1"/>
  <c r="AQ57" i="2" s="1"/>
  <c r="AU57" i="2" s="1"/>
  <c r="AU56" i="2"/>
  <c r="AY48" i="1"/>
  <c r="AR48" i="1"/>
  <c r="AT48" i="1" s="1"/>
  <c r="AU48" i="1"/>
  <c r="AF53" i="1"/>
  <c r="AG53" i="1" s="1"/>
  <c r="Y54" i="1" s="1"/>
  <c r="Z54" i="1" s="1"/>
  <c r="AB54" i="1" s="1"/>
  <c r="BC53" i="1"/>
  <c r="BE53" i="1" s="1"/>
  <c r="BF53" i="1"/>
  <c r="AI54" i="1"/>
  <c r="AK54" i="1" s="1"/>
  <c r="AN54" i="1"/>
  <c r="AL54" i="1"/>
  <c r="AC60" i="2" l="1"/>
  <c r="Z60" i="2"/>
  <c r="AB60" i="2" s="1"/>
  <c r="AE60" i="2"/>
  <c r="AN59" i="2"/>
  <c r="AL59" i="2"/>
  <c r="AI59" i="2"/>
  <c r="AK59" i="2" s="1"/>
  <c r="BF57" i="2"/>
  <c r="BJ57" i="2"/>
  <c r="BC57" i="2"/>
  <c r="BE57" i="2" s="1"/>
  <c r="AY57" i="2"/>
  <c r="AW57" i="2"/>
  <c r="AR57" i="2"/>
  <c r="AT57" i="2" s="1"/>
  <c r="AC54" i="1"/>
  <c r="AZ48" i="1"/>
  <c r="BA48" i="1" s="1"/>
  <c r="AQ49" i="1" s="1"/>
  <c r="AE54" i="1"/>
  <c r="AF54" i="1" s="1"/>
  <c r="AG54" i="1" s="1"/>
  <c r="Y55" i="1" s="1"/>
  <c r="BK53" i="1"/>
  <c r="BL53" i="1" s="1"/>
  <c r="BB54" i="1" s="1"/>
  <c r="BJ54" i="1" s="1"/>
  <c r="AO54" i="1"/>
  <c r="AO59" i="2" l="1"/>
  <c r="AP59" i="2" s="1"/>
  <c r="AH60" i="2" s="1"/>
  <c r="AF60" i="2"/>
  <c r="AG60" i="2" s="1"/>
  <c r="Y61" i="2" s="1"/>
  <c r="BK57" i="2"/>
  <c r="BL57" i="2" s="1"/>
  <c r="BB58" i="2" s="1"/>
  <c r="BC58" i="2" s="1"/>
  <c r="BE58" i="2" s="1"/>
  <c r="AZ57" i="2"/>
  <c r="BA57" i="2" s="1"/>
  <c r="AQ58" i="2" s="1"/>
  <c r="AU58" i="2" s="1"/>
  <c r="AU49" i="1"/>
  <c r="AW49" i="1"/>
  <c r="AR49" i="1"/>
  <c r="AT49" i="1" s="1"/>
  <c r="AZ49" i="1" s="1"/>
  <c r="BA49" i="1" s="1"/>
  <c r="AQ50" i="1" s="1"/>
  <c r="AW50" i="1" s="1"/>
  <c r="AY49" i="1"/>
  <c r="AE55" i="1"/>
  <c r="AC55" i="1"/>
  <c r="Z55" i="1"/>
  <c r="AB55" i="1" s="1"/>
  <c r="BF54" i="1"/>
  <c r="BC54" i="1"/>
  <c r="BE54" i="1" s="1"/>
  <c r="AP54" i="1"/>
  <c r="AH55" i="1" s="1"/>
  <c r="BJ58" i="2" l="1"/>
  <c r="BF58" i="2"/>
  <c r="BK58" i="2" s="1"/>
  <c r="BL58" i="2" s="1"/>
  <c r="BB59" i="2" s="1"/>
  <c r="BF59" i="2" s="1"/>
  <c r="AC61" i="2"/>
  <c r="Z61" i="2"/>
  <c r="AB61" i="2" s="1"/>
  <c r="AF61" i="2" s="1"/>
  <c r="AG61" i="2" s="1"/>
  <c r="Y62" i="2" s="1"/>
  <c r="AE61" i="2"/>
  <c r="AL60" i="2"/>
  <c r="AI60" i="2"/>
  <c r="AK60" i="2" s="1"/>
  <c r="AN60" i="2"/>
  <c r="AW58" i="2"/>
  <c r="AY58" i="2"/>
  <c r="AR58" i="2"/>
  <c r="AT58" i="2" s="1"/>
  <c r="BC59" i="2"/>
  <c r="BE59" i="2" s="1"/>
  <c r="AU50" i="1"/>
  <c r="AR50" i="1"/>
  <c r="AT50" i="1" s="1"/>
  <c r="AY50" i="1"/>
  <c r="AF55" i="1"/>
  <c r="AG55" i="1" s="1"/>
  <c r="Y56" i="1" s="1"/>
  <c r="AC56" i="1" s="1"/>
  <c r="BK54" i="1"/>
  <c r="BL54" i="1" s="1"/>
  <c r="BB55" i="1" s="1"/>
  <c r="BJ55" i="1" s="1"/>
  <c r="AI55" i="1"/>
  <c r="AK55" i="1" s="1"/>
  <c r="AL55" i="1"/>
  <c r="AN55" i="1"/>
  <c r="BJ59" i="2" l="1"/>
  <c r="Z62" i="2"/>
  <c r="AB62" i="2" s="1"/>
  <c r="AE62" i="2"/>
  <c r="AC62" i="2"/>
  <c r="AO60" i="2"/>
  <c r="AP60" i="2" s="1"/>
  <c r="AH61" i="2" s="1"/>
  <c r="AZ58" i="2"/>
  <c r="BA58" i="2" s="1"/>
  <c r="AQ59" i="2" s="1"/>
  <c r="AZ50" i="1"/>
  <c r="BA50" i="1" s="1"/>
  <c r="AQ51" i="1" s="1"/>
  <c r="AR51" i="1" s="1"/>
  <c r="AT51" i="1" s="1"/>
  <c r="BK59" i="2"/>
  <c r="BL59" i="2" s="1"/>
  <c r="BB60" i="2" s="1"/>
  <c r="Z56" i="1"/>
  <c r="AB56" i="1" s="1"/>
  <c r="AE56" i="1"/>
  <c r="BC55" i="1"/>
  <c r="BE55" i="1" s="1"/>
  <c r="BF55" i="1"/>
  <c r="AO55" i="1"/>
  <c r="AN61" i="2" l="1"/>
  <c r="AI61" i="2"/>
  <c r="AK61" i="2" s="1"/>
  <c r="AL61" i="2"/>
  <c r="AU59" i="2"/>
  <c r="AR59" i="2"/>
  <c r="AT59" i="2" s="1"/>
  <c r="AW59" i="2"/>
  <c r="AY59" i="2"/>
  <c r="AF62" i="2"/>
  <c r="AG62" i="2" s="1"/>
  <c r="Y63" i="2" s="1"/>
  <c r="AU51" i="1"/>
  <c r="AW51" i="1"/>
  <c r="AY51" i="1"/>
  <c r="BJ60" i="2"/>
  <c r="BC60" i="2"/>
  <c r="BE60" i="2" s="1"/>
  <c r="BF60" i="2"/>
  <c r="AZ51" i="1"/>
  <c r="BA51" i="1" s="1"/>
  <c r="AQ52" i="1" s="1"/>
  <c r="AW52" i="1" s="1"/>
  <c r="AF56" i="1"/>
  <c r="AG56" i="1" s="1"/>
  <c r="Y57" i="1" s="1"/>
  <c r="AE57" i="1" s="1"/>
  <c r="BK55" i="1"/>
  <c r="BL55" i="1" s="1"/>
  <c r="BB56" i="1" s="1"/>
  <c r="BJ56" i="1" s="1"/>
  <c r="AP55" i="1"/>
  <c r="AH56" i="1" s="1"/>
  <c r="BK60" i="2" l="1"/>
  <c r="BL60" i="2" s="1"/>
  <c r="BB61" i="2" s="1"/>
  <c r="AC63" i="2"/>
  <c r="AE63" i="2"/>
  <c r="Z63" i="2"/>
  <c r="AB63" i="2" s="1"/>
  <c r="AF63" i="2" s="1"/>
  <c r="AG63" i="2" s="1"/>
  <c r="Y64" i="2" s="1"/>
  <c r="AO61" i="2"/>
  <c r="AP61" i="2" s="1"/>
  <c r="AH62" i="2" s="1"/>
  <c r="AZ59" i="2"/>
  <c r="BA59" i="2" s="1"/>
  <c r="AQ60" i="2" s="1"/>
  <c r="BF61" i="2"/>
  <c r="BC61" i="2"/>
  <c r="BE61" i="2" s="1"/>
  <c r="BJ61" i="2"/>
  <c r="Z57" i="1"/>
  <c r="AB57" i="1" s="1"/>
  <c r="AY52" i="1"/>
  <c r="AR52" i="1"/>
  <c r="AT52" i="1" s="1"/>
  <c r="AU52" i="1"/>
  <c r="AC57" i="1"/>
  <c r="AF57" i="1"/>
  <c r="AG57" i="1" s="1"/>
  <c r="Y58" i="1" s="1"/>
  <c r="AC58" i="1" s="1"/>
  <c r="BF56" i="1"/>
  <c r="BC56" i="1"/>
  <c r="BE56" i="1" s="1"/>
  <c r="AI56" i="1"/>
  <c r="AK56" i="1" s="1"/>
  <c r="AN56" i="1"/>
  <c r="AL56" i="1"/>
  <c r="AL62" i="2" l="1"/>
  <c r="AN62" i="2"/>
  <c r="AI62" i="2"/>
  <c r="AK62" i="2" s="1"/>
  <c r="AO62" i="2" s="1"/>
  <c r="AP62" i="2" s="1"/>
  <c r="AH63" i="2" s="1"/>
  <c r="AC64" i="2"/>
  <c r="Z64" i="2"/>
  <c r="AB64" i="2" s="1"/>
  <c r="AE64" i="2"/>
  <c r="AW60" i="2"/>
  <c r="AY60" i="2"/>
  <c r="AR60" i="2"/>
  <c r="AT60" i="2" s="1"/>
  <c r="AU60" i="2"/>
  <c r="BK61" i="2"/>
  <c r="BL61" i="2" s="1"/>
  <c r="BB62" i="2" s="1"/>
  <c r="AZ52" i="1"/>
  <c r="BA52" i="1" s="1"/>
  <c r="AQ53" i="1" s="1"/>
  <c r="AW53" i="1" s="1"/>
  <c r="AE58" i="1"/>
  <c r="Z58" i="1"/>
  <c r="AB58" i="1" s="1"/>
  <c r="AF58" i="1" s="1"/>
  <c r="AG58" i="1" s="1"/>
  <c r="Y59" i="1" s="1"/>
  <c r="Z59" i="1" s="1"/>
  <c r="AB59" i="1" s="1"/>
  <c r="BK56" i="1"/>
  <c r="BL56" i="1" s="1"/>
  <c r="BB57" i="1" s="1"/>
  <c r="BJ57" i="1" s="1"/>
  <c r="AO56" i="1"/>
  <c r="AL63" i="2" l="1"/>
  <c r="AI63" i="2"/>
  <c r="AK63" i="2" s="1"/>
  <c r="AN63" i="2"/>
  <c r="AZ60" i="2"/>
  <c r="BA60" i="2" s="1"/>
  <c r="AQ61" i="2" s="1"/>
  <c r="AF64" i="2"/>
  <c r="AG64" i="2" s="1"/>
  <c r="Y65" i="2" s="1"/>
  <c r="BF62" i="2"/>
  <c r="BC62" i="2"/>
  <c r="BE62" i="2" s="1"/>
  <c r="BJ62" i="2"/>
  <c r="AR53" i="1"/>
  <c r="AT53" i="1" s="1"/>
  <c r="AY53" i="1"/>
  <c r="AU53" i="1"/>
  <c r="AC59" i="1"/>
  <c r="AE59" i="1"/>
  <c r="BF57" i="1"/>
  <c r="BC57" i="1"/>
  <c r="BE57" i="1" s="1"/>
  <c r="AP56" i="1"/>
  <c r="AH57" i="1" s="1"/>
  <c r="AW61" i="2" l="1"/>
  <c r="AY61" i="2"/>
  <c r="AU61" i="2"/>
  <c r="AR61" i="2"/>
  <c r="AT61" i="2" s="1"/>
  <c r="AZ61" i="2" s="1"/>
  <c r="BA61" i="2" s="1"/>
  <c r="AQ62" i="2" s="1"/>
  <c r="BK62" i="2"/>
  <c r="BL62" i="2" s="1"/>
  <c r="BB63" i="2" s="1"/>
  <c r="AO63" i="2"/>
  <c r="AP63" i="2" s="1"/>
  <c r="AH64" i="2" s="1"/>
  <c r="AC65" i="2"/>
  <c r="Z65" i="2"/>
  <c r="AB65" i="2" s="1"/>
  <c r="AF65" i="2" s="1"/>
  <c r="AG65" i="2" s="1"/>
  <c r="Y66" i="2" s="1"/>
  <c r="AE66" i="2" s="1"/>
  <c r="AE65" i="2"/>
  <c r="BK57" i="1"/>
  <c r="BL57" i="1" s="1"/>
  <c r="BB58" i="1" s="1"/>
  <c r="BJ58" i="1" s="1"/>
  <c r="BJ63" i="2"/>
  <c r="BC63" i="2"/>
  <c r="BE63" i="2" s="1"/>
  <c r="BK63" i="2" s="1"/>
  <c r="BL63" i="2" s="1"/>
  <c r="BB64" i="2" s="1"/>
  <c r="BF63" i="2"/>
  <c r="AZ53" i="1"/>
  <c r="BA53" i="1" s="1"/>
  <c r="AQ54" i="1" s="1"/>
  <c r="AW54" i="1" s="1"/>
  <c r="AF59" i="1"/>
  <c r="AG59" i="1" s="1"/>
  <c r="Y60" i="1" s="1"/>
  <c r="Z60" i="1" s="1"/>
  <c r="AB60" i="1" s="1"/>
  <c r="BC58" i="1"/>
  <c r="BE58" i="1" s="1"/>
  <c r="AN57" i="1"/>
  <c r="AL57" i="1"/>
  <c r="AI57" i="1"/>
  <c r="AK57" i="1" s="1"/>
  <c r="AW62" i="2" l="1"/>
  <c r="AY62" i="2"/>
  <c r="AU62" i="2"/>
  <c r="AR62" i="2"/>
  <c r="AT62" i="2" s="1"/>
  <c r="AZ62" i="2" s="1"/>
  <c r="BA62" i="2" s="1"/>
  <c r="AQ63" i="2" s="1"/>
  <c r="AR63" i="2" s="1"/>
  <c r="AT63" i="2" s="1"/>
  <c r="AC66" i="2"/>
  <c r="Z66" i="2"/>
  <c r="AB66" i="2" s="1"/>
  <c r="AF66" i="2" s="1"/>
  <c r="AG66" i="2" s="1"/>
  <c r="Y67" i="2" s="1"/>
  <c r="AN64" i="2"/>
  <c r="AL64" i="2"/>
  <c r="AI64" i="2"/>
  <c r="AK64" i="2" s="1"/>
  <c r="BF58" i="1"/>
  <c r="BC64" i="2"/>
  <c r="BE64" i="2" s="1"/>
  <c r="BJ64" i="2"/>
  <c r="BF64" i="2"/>
  <c r="AE60" i="1"/>
  <c r="AF60" i="1" s="1"/>
  <c r="AG60" i="1" s="1"/>
  <c r="Y61" i="1" s="1"/>
  <c r="AE61" i="1" s="1"/>
  <c r="AC60" i="1"/>
  <c r="AR54" i="1"/>
  <c r="AT54" i="1" s="1"/>
  <c r="AY54" i="1"/>
  <c r="AU54" i="1"/>
  <c r="BK58" i="1"/>
  <c r="BL58" i="1" s="1"/>
  <c r="BB59" i="1" s="1"/>
  <c r="BJ59" i="1" s="1"/>
  <c r="AO57" i="1"/>
  <c r="AP57" i="1" s="1"/>
  <c r="AH58" i="1" s="1"/>
  <c r="BK64" i="2" l="1"/>
  <c r="BL64" i="2" s="1"/>
  <c r="BB65" i="2" s="1"/>
  <c r="AU63" i="2"/>
  <c r="AY63" i="2"/>
  <c r="AW63" i="2"/>
  <c r="AZ63" i="2" s="1"/>
  <c r="BA63" i="2" s="1"/>
  <c r="AQ64" i="2" s="1"/>
  <c r="AW64" i="2" s="1"/>
  <c r="AO64" i="2"/>
  <c r="AP64" i="2" s="1"/>
  <c r="AH65" i="2" s="1"/>
  <c r="AC67" i="2"/>
  <c r="Z67" i="2"/>
  <c r="AB67" i="2" s="1"/>
  <c r="AE67" i="2"/>
  <c r="BF65" i="2"/>
  <c r="BC65" i="2"/>
  <c r="BE65" i="2" s="1"/>
  <c r="BJ65" i="2"/>
  <c r="AZ54" i="1"/>
  <c r="BA54" i="1" s="1"/>
  <c r="AQ55" i="1" s="1"/>
  <c r="AW55" i="1" s="1"/>
  <c r="Z61" i="1"/>
  <c r="AB61" i="1" s="1"/>
  <c r="AC61" i="1"/>
  <c r="BC59" i="1"/>
  <c r="BE59" i="1" s="1"/>
  <c r="BF59" i="1"/>
  <c r="AI58" i="1"/>
  <c r="AK58" i="1" s="1"/>
  <c r="AN58" i="1"/>
  <c r="AL58" i="1"/>
  <c r="AY64" i="2" l="1"/>
  <c r="AU64" i="2"/>
  <c r="AR64" i="2"/>
  <c r="AT64" i="2" s="1"/>
  <c r="AZ64" i="2" s="1"/>
  <c r="BA64" i="2" s="1"/>
  <c r="AQ65" i="2" s="1"/>
  <c r="AW65" i="2" s="1"/>
  <c r="AN65" i="2"/>
  <c r="AI65" i="2"/>
  <c r="AK65" i="2" s="1"/>
  <c r="AL65" i="2"/>
  <c r="AF67" i="2"/>
  <c r="AG67" i="2" s="1"/>
  <c r="Y68" i="2" s="1"/>
  <c r="BK65" i="2"/>
  <c r="BL65" i="2" s="1"/>
  <c r="BB66" i="2" s="1"/>
  <c r="AF61" i="1"/>
  <c r="AG61" i="1" s="1"/>
  <c r="Y62" i="1" s="1"/>
  <c r="Z62" i="1" s="1"/>
  <c r="AB62" i="1" s="1"/>
  <c r="AR55" i="1"/>
  <c r="AT55" i="1" s="1"/>
  <c r="AU55" i="1"/>
  <c r="AY55" i="1"/>
  <c r="BK59" i="1"/>
  <c r="BL59" i="1" s="1"/>
  <c r="BB60" i="1" s="1"/>
  <c r="BJ60" i="1" s="1"/>
  <c r="AE62" i="1"/>
  <c r="AO58" i="1"/>
  <c r="AR65" i="2" l="1"/>
  <c r="AT65" i="2" s="1"/>
  <c r="AY65" i="2"/>
  <c r="AU65" i="2"/>
  <c r="AO65" i="2"/>
  <c r="AP65" i="2" s="1"/>
  <c r="AH66" i="2" s="1"/>
  <c r="AE68" i="2"/>
  <c r="AC68" i="2"/>
  <c r="Z68" i="2"/>
  <c r="AB68" i="2" s="1"/>
  <c r="AF68" i="2" s="1"/>
  <c r="AG68" i="2" s="1"/>
  <c r="Y69" i="2" s="1"/>
  <c r="AZ65" i="2"/>
  <c r="BA65" i="2" s="1"/>
  <c r="AQ66" i="2" s="1"/>
  <c r="AY66" i="2" s="1"/>
  <c r="AC62" i="1"/>
  <c r="BF66" i="2"/>
  <c r="BJ66" i="2"/>
  <c r="BC66" i="2"/>
  <c r="BE66" i="2" s="1"/>
  <c r="BK66" i="2" s="1"/>
  <c r="BL66" i="2" s="1"/>
  <c r="BB67" i="2" s="1"/>
  <c r="BF60" i="1"/>
  <c r="AZ55" i="1"/>
  <c r="BA55" i="1" s="1"/>
  <c r="AQ56" i="1" s="1"/>
  <c r="BC60" i="1"/>
  <c r="BE60" i="1" s="1"/>
  <c r="BK60" i="1" s="1"/>
  <c r="BL60" i="1" s="1"/>
  <c r="BB61" i="1" s="1"/>
  <c r="BJ61" i="1" s="1"/>
  <c r="AF62" i="1"/>
  <c r="AG62" i="1" s="1"/>
  <c r="Y63" i="1" s="1"/>
  <c r="AP58" i="1"/>
  <c r="AH59" i="1" s="1"/>
  <c r="AL66" i="2" l="1"/>
  <c r="AN66" i="2"/>
  <c r="AI66" i="2"/>
  <c r="AK66" i="2" s="1"/>
  <c r="AO66" i="2" s="1"/>
  <c r="AP66" i="2" s="1"/>
  <c r="AH67" i="2" s="1"/>
  <c r="AE69" i="2"/>
  <c r="Z69" i="2"/>
  <c r="AB69" i="2" s="1"/>
  <c r="AC69" i="2"/>
  <c r="AR66" i="2"/>
  <c r="AT66" i="2" s="1"/>
  <c r="AW66" i="2"/>
  <c r="AU66" i="2"/>
  <c r="AY56" i="1"/>
  <c r="AW56" i="1"/>
  <c r="AR56" i="1"/>
  <c r="AT56" i="1" s="1"/>
  <c r="BC67" i="2"/>
  <c r="BE67" i="2" s="1"/>
  <c r="BJ67" i="2"/>
  <c r="BF67" i="2"/>
  <c r="AU56" i="1"/>
  <c r="AZ56" i="1"/>
  <c r="BA56" i="1" s="1"/>
  <c r="AQ57" i="1" s="1"/>
  <c r="AW57" i="1" s="1"/>
  <c r="BF61" i="1"/>
  <c r="BC61" i="1"/>
  <c r="BE61" i="1" s="1"/>
  <c r="AE63" i="1"/>
  <c r="AC63" i="1"/>
  <c r="Z63" i="1"/>
  <c r="AB63" i="1" s="1"/>
  <c r="AN59" i="1"/>
  <c r="AL59" i="1"/>
  <c r="AI59" i="1"/>
  <c r="AK59" i="1" s="1"/>
  <c r="AL67" i="2" l="1"/>
  <c r="AI67" i="2"/>
  <c r="AK67" i="2" s="1"/>
  <c r="AN67" i="2"/>
  <c r="AF69" i="2"/>
  <c r="AG69" i="2" s="1"/>
  <c r="Y70" i="2" s="1"/>
  <c r="AE70" i="2" s="1"/>
  <c r="AZ66" i="2"/>
  <c r="BA66" i="2" s="1"/>
  <c r="AQ67" i="2" s="1"/>
  <c r="AW67" i="2" s="1"/>
  <c r="BK61" i="1"/>
  <c r="BL61" i="1" s="1"/>
  <c r="BB62" i="1" s="1"/>
  <c r="BF62" i="1" s="1"/>
  <c r="BK67" i="2"/>
  <c r="BL67" i="2" s="1"/>
  <c r="BB68" i="2" s="1"/>
  <c r="AU57" i="1"/>
  <c r="AY57" i="1"/>
  <c r="AR57" i="1"/>
  <c r="AT57" i="1" s="1"/>
  <c r="AZ57" i="1" s="1"/>
  <c r="BA57" i="1" s="1"/>
  <c r="AQ58" i="1" s="1"/>
  <c r="AW58" i="1" s="1"/>
  <c r="BC62" i="1"/>
  <c r="BE62" i="1" s="1"/>
  <c r="AF63" i="1"/>
  <c r="AG63" i="1" s="1"/>
  <c r="Y64" i="1" s="1"/>
  <c r="Z64" i="1" s="1"/>
  <c r="AB64" i="1" s="1"/>
  <c r="AO59" i="1"/>
  <c r="AP59" i="1" s="1"/>
  <c r="AH60" i="1" s="1"/>
  <c r="Z70" i="2" l="1"/>
  <c r="AB70" i="2" s="1"/>
  <c r="AO67" i="2"/>
  <c r="AP67" i="2" s="1"/>
  <c r="AH68" i="2" s="1"/>
  <c r="AC70" i="2"/>
  <c r="AU67" i="2"/>
  <c r="AY67" i="2"/>
  <c r="AR67" i="2"/>
  <c r="AT67" i="2" s="1"/>
  <c r="AF70" i="2"/>
  <c r="AG70" i="2" s="1"/>
  <c r="Y71" i="2" s="1"/>
  <c r="BJ62" i="1"/>
  <c r="BF68" i="2"/>
  <c r="BJ68" i="2"/>
  <c r="BC68" i="2"/>
  <c r="BE68" i="2" s="1"/>
  <c r="AY58" i="1"/>
  <c r="AU58" i="1"/>
  <c r="AR58" i="1"/>
  <c r="AT58" i="1" s="1"/>
  <c r="BK62" i="1"/>
  <c r="BL62" i="1" s="1"/>
  <c r="BB63" i="1" s="1"/>
  <c r="BC63" i="1" s="1"/>
  <c r="BE63" i="1" s="1"/>
  <c r="AC64" i="1"/>
  <c r="AE64" i="1"/>
  <c r="AL60" i="1"/>
  <c r="AI60" i="1"/>
  <c r="AK60" i="1" s="1"/>
  <c r="AN60" i="1"/>
  <c r="AZ67" i="2" l="1"/>
  <c r="BA67" i="2" s="1"/>
  <c r="AQ68" i="2" s="1"/>
  <c r="AW68" i="2" s="1"/>
  <c r="AL68" i="2"/>
  <c r="AN68" i="2"/>
  <c r="AI68" i="2"/>
  <c r="AK68" i="2" s="1"/>
  <c r="AO68" i="2" s="1"/>
  <c r="AP68" i="2" s="1"/>
  <c r="AH69" i="2" s="1"/>
  <c r="AE71" i="2"/>
  <c r="AC71" i="2"/>
  <c r="Z71" i="2"/>
  <c r="AB71" i="2" s="1"/>
  <c r="AF71" i="2" s="1"/>
  <c r="AG71" i="2" s="1"/>
  <c r="Y72" i="2" s="1"/>
  <c r="BK68" i="2"/>
  <c r="BL68" i="2" s="1"/>
  <c r="BB69" i="2" s="1"/>
  <c r="BF69" i="2" s="1"/>
  <c r="AU68" i="2"/>
  <c r="AY68" i="2"/>
  <c r="AZ58" i="1"/>
  <c r="BA58" i="1" s="1"/>
  <c r="AQ59" i="1" s="1"/>
  <c r="BJ63" i="1"/>
  <c r="BF63" i="1"/>
  <c r="AR59" i="1"/>
  <c r="AT59" i="1" s="1"/>
  <c r="AU59" i="1"/>
  <c r="AF64" i="1"/>
  <c r="AG64" i="1" s="1"/>
  <c r="Y65" i="1" s="1"/>
  <c r="AC65" i="1" s="1"/>
  <c r="BK63" i="1"/>
  <c r="BL63" i="1" s="1"/>
  <c r="BB64" i="1" s="1"/>
  <c r="BF64" i="1" s="1"/>
  <c r="AO60" i="1"/>
  <c r="AP60" i="1" s="1"/>
  <c r="AH61" i="1" s="1"/>
  <c r="AI69" i="2" l="1"/>
  <c r="AK69" i="2" s="1"/>
  <c r="AN69" i="2"/>
  <c r="AL69" i="2"/>
  <c r="AR68" i="2"/>
  <c r="AT68" i="2" s="1"/>
  <c r="AZ68" i="2" s="1"/>
  <c r="BA68" i="2" s="1"/>
  <c r="AQ69" i="2" s="1"/>
  <c r="AW69" i="2" s="1"/>
  <c r="Z72" i="2"/>
  <c r="AB72" i="2" s="1"/>
  <c r="AC72" i="2"/>
  <c r="AE72" i="2"/>
  <c r="BC69" i="2"/>
  <c r="BE69" i="2" s="1"/>
  <c r="BK69" i="2" s="1"/>
  <c r="BL69" i="2" s="1"/>
  <c r="BB70" i="2" s="1"/>
  <c r="BJ69" i="2"/>
  <c r="AY59" i="1"/>
  <c r="AW59" i="1"/>
  <c r="AZ59" i="1"/>
  <c r="BA59" i="1" s="1"/>
  <c r="AQ60" i="1" s="1"/>
  <c r="AW60" i="1" s="1"/>
  <c r="Z65" i="1"/>
  <c r="AB65" i="1" s="1"/>
  <c r="AE65" i="1"/>
  <c r="BJ64" i="1"/>
  <c r="BC64" i="1"/>
  <c r="BE64" i="1" s="1"/>
  <c r="AL61" i="1"/>
  <c r="AI61" i="1"/>
  <c r="AK61" i="1" s="1"/>
  <c r="AN61" i="1"/>
  <c r="AO69" i="2" l="1"/>
  <c r="AP69" i="2" s="1"/>
  <c r="AH70" i="2" s="1"/>
  <c r="AF72" i="2"/>
  <c r="AG72" i="2" s="1"/>
  <c r="Y73" i="2" s="1"/>
  <c r="AU69" i="2"/>
  <c r="AR69" i="2"/>
  <c r="AT69" i="2" s="1"/>
  <c r="AY69" i="2"/>
  <c r="BC70" i="2"/>
  <c r="BE70" i="2" s="1"/>
  <c r="BF70" i="2"/>
  <c r="BJ70" i="2"/>
  <c r="AU60" i="1"/>
  <c r="AY60" i="1"/>
  <c r="AR60" i="1"/>
  <c r="AT60" i="1" s="1"/>
  <c r="AF65" i="1"/>
  <c r="AG65" i="1" s="1"/>
  <c r="Y66" i="1" s="1"/>
  <c r="Z66" i="1" s="1"/>
  <c r="AB66" i="1" s="1"/>
  <c r="BK64" i="1"/>
  <c r="BL64" i="1" s="1"/>
  <c r="BB65" i="1" s="1"/>
  <c r="BJ65" i="1" s="1"/>
  <c r="AO61" i="1"/>
  <c r="AN70" i="2" l="1"/>
  <c r="AL70" i="2"/>
  <c r="AI70" i="2"/>
  <c r="AK70" i="2" s="1"/>
  <c r="AE73" i="2"/>
  <c r="AC73" i="2"/>
  <c r="Z73" i="2"/>
  <c r="AB73" i="2" s="1"/>
  <c r="AZ69" i="2"/>
  <c r="BA69" i="2" s="1"/>
  <c r="AQ70" i="2" s="1"/>
  <c r="AW70" i="2" s="1"/>
  <c r="BK70" i="2"/>
  <c r="BL70" i="2" s="1"/>
  <c r="BB71" i="2" s="1"/>
  <c r="AZ60" i="1"/>
  <c r="BA60" i="1" s="1"/>
  <c r="AQ61" i="1" s="1"/>
  <c r="AW61" i="1" s="1"/>
  <c r="AC66" i="1"/>
  <c r="AE66" i="1"/>
  <c r="BC65" i="1"/>
  <c r="BE65" i="1" s="1"/>
  <c r="BF65" i="1"/>
  <c r="AP61" i="1"/>
  <c r="AH62" i="1" s="1"/>
  <c r="AO70" i="2" l="1"/>
  <c r="AP70" i="2" s="1"/>
  <c r="AH71" i="2" s="1"/>
  <c r="AF73" i="2"/>
  <c r="AG73" i="2" s="1"/>
  <c r="Y74" i="2" s="1"/>
  <c r="AR70" i="2"/>
  <c r="AT70" i="2" s="1"/>
  <c r="AY70" i="2"/>
  <c r="AU70" i="2"/>
  <c r="AU61" i="1"/>
  <c r="AY61" i="1"/>
  <c r="AR61" i="1"/>
  <c r="AT61" i="1" s="1"/>
  <c r="AZ61" i="1" s="1"/>
  <c r="BA61" i="1" s="1"/>
  <c r="AQ62" i="1" s="1"/>
  <c r="AW62" i="1" s="1"/>
  <c r="BJ71" i="2"/>
  <c r="BC71" i="2"/>
  <c r="BE71" i="2" s="1"/>
  <c r="BF71" i="2"/>
  <c r="AF66" i="1"/>
  <c r="AG66" i="1" s="1"/>
  <c r="Y67" i="1" s="1"/>
  <c r="AC67" i="1" s="1"/>
  <c r="BK65" i="1"/>
  <c r="BL65" i="1" s="1"/>
  <c r="BB66" i="1" s="1"/>
  <c r="BJ66" i="1" s="1"/>
  <c r="Z67" i="1"/>
  <c r="AB67" i="1" s="1"/>
  <c r="AL62" i="1"/>
  <c r="AI62" i="1"/>
  <c r="AK62" i="1" s="1"/>
  <c r="AN62" i="1"/>
  <c r="AN71" i="2" l="1"/>
  <c r="AL71" i="2"/>
  <c r="AI71" i="2"/>
  <c r="AK71" i="2" s="1"/>
  <c r="AO71" i="2" s="1"/>
  <c r="AP71" i="2" s="1"/>
  <c r="AH72" i="2" s="1"/>
  <c r="AE74" i="2"/>
  <c r="AC74" i="2"/>
  <c r="Z74" i="2"/>
  <c r="AB74" i="2" s="1"/>
  <c r="AZ70" i="2"/>
  <c r="BA70" i="2" s="1"/>
  <c r="AQ71" i="2" s="1"/>
  <c r="AW71" i="2" s="1"/>
  <c r="AE67" i="1"/>
  <c r="BK71" i="2"/>
  <c r="BL71" i="2" s="1"/>
  <c r="BB72" i="2" s="1"/>
  <c r="BF66" i="1"/>
  <c r="BC66" i="1"/>
  <c r="BE66" i="1" s="1"/>
  <c r="AY62" i="1"/>
  <c r="AR62" i="1"/>
  <c r="AT62" i="1" s="1"/>
  <c r="AU62" i="1"/>
  <c r="AF67" i="1"/>
  <c r="AG67" i="1" s="1"/>
  <c r="Y68" i="1" s="1"/>
  <c r="Z68" i="1" s="1"/>
  <c r="AB68" i="1" s="1"/>
  <c r="AO62" i="1"/>
  <c r="AP62" i="1" s="1"/>
  <c r="AH63" i="1" s="1"/>
  <c r="AF74" i="2" l="1"/>
  <c r="AG74" i="2" s="1"/>
  <c r="Y75" i="2" s="1"/>
  <c r="Z75" i="2" s="1"/>
  <c r="AB75" i="2" s="1"/>
  <c r="AL72" i="2"/>
  <c r="AI72" i="2"/>
  <c r="AK72" i="2" s="1"/>
  <c r="AN72" i="2"/>
  <c r="AE75" i="2"/>
  <c r="AC75" i="2"/>
  <c r="AU71" i="2"/>
  <c r="AY71" i="2"/>
  <c r="AR71" i="2"/>
  <c r="AT71" i="2" s="1"/>
  <c r="BK66" i="1"/>
  <c r="BL66" i="1" s="1"/>
  <c r="BB67" i="1" s="1"/>
  <c r="BC67" i="1" s="1"/>
  <c r="BE67" i="1" s="1"/>
  <c r="BJ72" i="2"/>
  <c r="BC72" i="2"/>
  <c r="BE72" i="2" s="1"/>
  <c r="BF72" i="2"/>
  <c r="BJ67" i="1"/>
  <c r="AZ62" i="1"/>
  <c r="BA62" i="1" s="1"/>
  <c r="AQ63" i="1" s="1"/>
  <c r="AW63" i="1" s="1"/>
  <c r="AC68" i="1"/>
  <c r="AE68" i="1"/>
  <c r="AN63" i="1"/>
  <c r="AL63" i="1"/>
  <c r="AI63" i="1"/>
  <c r="AK63" i="1" s="1"/>
  <c r="AO72" i="2" l="1"/>
  <c r="AP72" i="2" s="1"/>
  <c r="AH73" i="2" s="1"/>
  <c r="AZ71" i="2"/>
  <c r="BA71" i="2" s="1"/>
  <c r="AQ72" i="2" s="1"/>
  <c r="AU72" i="2" s="1"/>
  <c r="AF75" i="2"/>
  <c r="AG75" i="2" s="1"/>
  <c r="Y76" i="2" s="1"/>
  <c r="BK72" i="2"/>
  <c r="BL72" i="2" s="1"/>
  <c r="BB73" i="2" s="1"/>
  <c r="BC73" i="2" s="1"/>
  <c r="BE73" i="2" s="1"/>
  <c r="BF67" i="1"/>
  <c r="BK67" i="1" s="1"/>
  <c r="BL67" i="1" s="1"/>
  <c r="BB68" i="1" s="1"/>
  <c r="BC68" i="1" s="1"/>
  <c r="BE68" i="1" s="1"/>
  <c r="AY63" i="1"/>
  <c r="AR63" i="1"/>
  <c r="AT63" i="1" s="1"/>
  <c r="AU63" i="1"/>
  <c r="AF68" i="1"/>
  <c r="AG68" i="1" s="1"/>
  <c r="Y69" i="1" s="1"/>
  <c r="AC69" i="1" s="1"/>
  <c r="BF68" i="1"/>
  <c r="BJ68" i="1"/>
  <c r="AO63" i="1"/>
  <c r="AP63" i="1" s="1"/>
  <c r="AH64" i="1" s="1"/>
  <c r="AY72" i="2" l="1"/>
  <c r="AR72" i="2"/>
  <c r="AT72" i="2" s="1"/>
  <c r="AZ72" i="2" s="1"/>
  <c r="BA72" i="2" s="1"/>
  <c r="AQ73" i="2" s="1"/>
  <c r="AW73" i="2" s="1"/>
  <c r="BJ73" i="2"/>
  <c r="AW72" i="2"/>
  <c r="BF73" i="2"/>
  <c r="AN73" i="2"/>
  <c r="AL73" i="2"/>
  <c r="AI73" i="2"/>
  <c r="AK73" i="2" s="1"/>
  <c r="Z76" i="2"/>
  <c r="AB76" i="2" s="1"/>
  <c r="AE76" i="2"/>
  <c r="AC76" i="2"/>
  <c r="AE69" i="1"/>
  <c r="BK73" i="2"/>
  <c r="BL73" i="2" s="1"/>
  <c r="BB74" i="2" s="1"/>
  <c r="AZ63" i="1"/>
  <c r="BA63" i="1" s="1"/>
  <c r="AQ64" i="1" s="1"/>
  <c r="AW64" i="1" s="1"/>
  <c r="Z69" i="1"/>
  <c r="AB69" i="1" s="1"/>
  <c r="AF69" i="1" s="1"/>
  <c r="AG69" i="1" s="1"/>
  <c r="Y70" i="1" s="1"/>
  <c r="AE70" i="1" s="1"/>
  <c r="BK68" i="1"/>
  <c r="BL68" i="1" s="1"/>
  <c r="BB69" i="1" s="1"/>
  <c r="BJ69" i="1" s="1"/>
  <c r="AI64" i="1"/>
  <c r="AK64" i="1" s="1"/>
  <c r="AN64" i="1"/>
  <c r="AL64" i="1"/>
  <c r="AO73" i="2" l="1"/>
  <c r="AP73" i="2" s="1"/>
  <c r="AH74" i="2" s="1"/>
  <c r="AY73" i="2"/>
  <c r="AU73" i="2"/>
  <c r="AR73" i="2"/>
  <c r="AT73" i="2" s="1"/>
  <c r="AZ73" i="2" s="1"/>
  <c r="BA73" i="2" s="1"/>
  <c r="AQ74" i="2" s="1"/>
  <c r="AW74" i="2" s="1"/>
  <c r="AL74" i="2"/>
  <c r="AI74" i="2"/>
  <c r="AK74" i="2" s="1"/>
  <c r="AN74" i="2"/>
  <c r="AF76" i="2"/>
  <c r="AG76" i="2" s="1"/>
  <c r="Y77" i="2" s="1"/>
  <c r="BC74" i="2"/>
  <c r="BE74" i="2" s="1"/>
  <c r="BJ74" i="2"/>
  <c r="BF74" i="2"/>
  <c r="AU64" i="1"/>
  <c r="AR64" i="1"/>
  <c r="AT64" i="1" s="1"/>
  <c r="AY64" i="1"/>
  <c r="Z70" i="1"/>
  <c r="AB70" i="1" s="1"/>
  <c r="AC70" i="1"/>
  <c r="BF69" i="1"/>
  <c r="BC69" i="1"/>
  <c r="BE69" i="1" s="1"/>
  <c r="AO64" i="1"/>
  <c r="BK74" i="2" l="1"/>
  <c r="BL74" i="2" s="1"/>
  <c r="BB75" i="2" s="1"/>
  <c r="BJ75" i="2" s="1"/>
  <c r="AO74" i="2"/>
  <c r="AP74" i="2" s="1"/>
  <c r="AH75" i="2" s="1"/>
  <c r="AC77" i="2"/>
  <c r="Z77" i="2"/>
  <c r="AB77" i="2" s="1"/>
  <c r="AE77" i="2"/>
  <c r="AU74" i="2"/>
  <c r="AR74" i="2"/>
  <c r="AT74" i="2" s="1"/>
  <c r="AY74" i="2"/>
  <c r="AZ64" i="1"/>
  <c r="BA64" i="1" s="1"/>
  <c r="AQ65" i="1" s="1"/>
  <c r="AW65" i="1" s="1"/>
  <c r="AF70" i="1"/>
  <c r="AG70" i="1" s="1"/>
  <c r="Y71" i="1" s="1"/>
  <c r="BK69" i="1"/>
  <c r="BL69" i="1" s="1"/>
  <c r="BB70" i="1" s="1"/>
  <c r="BJ70" i="1" s="1"/>
  <c r="AP64" i="1"/>
  <c r="AH65" i="1" s="1"/>
  <c r="BF75" i="2" l="1"/>
  <c r="AI75" i="2"/>
  <c r="AK75" i="2" s="1"/>
  <c r="AN75" i="2"/>
  <c r="AL75" i="2"/>
  <c r="BC75" i="2"/>
  <c r="BE75" i="2" s="1"/>
  <c r="BK75" i="2" s="1"/>
  <c r="BL75" i="2" s="1"/>
  <c r="BB76" i="2" s="1"/>
  <c r="BJ76" i="2" s="1"/>
  <c r="AF77" i="2"/>
  <c r="AG77" i="2" s="1"/>
  <c r="Y78" i="2" s="1"/>
  <c r="AZ74" i="2"/>
  <c r="BA74" i="2" s="1"/>
  <c r="AQ75" i="2" s="1"/>
  <c r="AW75" i="2" s="1"/>
  <c r="AU65" i="1"/>
  <c r="AR65" i="1"/>
  <c r="AT65" i="1" s="1"/>
  <c r="AY65" i="1"/>
  <c r="BF70" i="1"/>
  <c r="Z71" i="1"/>
  <c r="AB71" i="1" s="1"/>
  <c r="AC71" i="1"/>
  <c r="AE71" i="1"/>
  <c r="BC70" i="1"/>
  <c r="BE70" i="1" s="1"/>
  <c r="BK70" i="1" s="1"/>
  <c r="BL70" i="1" s="1"/>
  <c r="BB71" i="1" s="1"/>
  <c r="AI65" i="1"/>
  <c r="AK65" i="1" s="1"/>
  <c r="AL65" i="1"/>
  <c r="AN65" i="1"/>
  <c r="BF76" i="2" l="1"/>
  <c r="AO75" i="2"/>
  <c r="AP75" i="2" s="1"/>
  <c r="AH76" i="2" s="1"/>
  <c r="AL76" i="2" s="1"/>
  <c r="BC76" i="2"/>
  <c r="BE76" i="2" s="1"/>
  <c r="BK76" i="2" s="1"/>
  <c r="BL76" i="2" s="1"/>
  <c r="BB77" i="2" s="1"/>
  <c r="AE78" i="2"/>
  <c r="AC78" i="2"/>
  <c r="Z78" i="2"/>
  <c r="AB78" i="2" s="1"/>
  <c r="AY75" i="2"/>
  <c r="AR75" i="2"/>
  <c r="AT75" i="2" s="1"/>
  <c r="AU75" i="2"/>
  <c r="AZ65" i="1"/>
  <c r="BA65" i="1" s="1"/>
  <c r="AQ66" i="1" s="1"/>
  <c r="AW66" i="1" s="1"/>
  <c r="AF71" i="1"/>
  <c r="AG71" i="1" s="1"/>
  <c r="Y72" i="1" s="1"/>
  <c r="AC72" i="1" s="1"/>
  <c r="BJ71" i="1"/>
  <c r="BC71" i="1"/>
  <c r="BE71" i="1" s="1"/>
  <c r="BF71" i="1"/>
  <c r="AO65" i="1"/>
  <c r="AN76" i="2" l="1"/>
  <c r="AI76" i="2"/>
  <c r="AK76" i="2" s="1"/>
  <c r="AO76" i="2"/>
  <c r="AP76" i="2" s="1"/>
  <c r="AH77" i="2" s="1"/>
  <c r="AN77" i="2" s="1"/>
  <c r="AF78" i="2"/>
  <c r="AG78" i="2" s="1"/>
  <c r="Y79" i="2" s="1"/>
  <c r="AC79" i="2" s="1"/>
  <c r="AZ75" i="2"/>
  <c r="BA75" i="2" s="1"/>
  <c r="AQ76" i="2" s="1"/>
  <c r="AU76" i="2" s="1"/>
  <c r="BF77" i="2"/>
  <c r="BJ77" i="2"/>
  <c r="BC77" i="2"/>
  <c r="BE77" i="2" s="1"/>
  <c r="AE72" i="1"/>
  <c r="Z72" i="1"/>
  <c r="AB72" i="1" s="1"/>
  <c r="AU66" i="1"/>
  <c r="AR66" i="1"/>
  <c r="AT66" i="1" s="1"/>
  <c r="AY66" i="1"/>
  <c r="BK71" i="1"/>
  <c r="BL71" i="1" s="1"/>
  <c r="BB72" i="1" s="1"/>
  <c r="BC72" i="1" s="1"/>
  <c r="BE72" i="1" s="1"/>
  <c r="AP65" i="1"/>
  <c r="AH66" i="1" s="1"/>
  <c r="AL77" i="2" l="1"/>
  <c r="BK77" i="2"/>
  <c r="BL77" i="2" s="1"/>
  <c r="BB78" i="2" s="1"/>
  <c r="BJ78" i="2" s="1"/>
  <c r="AI77" i="2"/>
  <c r="AK77" i="2" s="1"/>
  <c r="AO77" i="2" s="1"/>
  <c r="AP77" i="2" s="1"/>
  <c r="AH78" i="2" s="1"/>
  <c r="Z79" i="2"/>
  <c r="AB79" i="2" s="1"/>
  <c r="AF79" i="2" s="1"/>
  <c r="AG79" i="2" s="1"/>
  <c r="Y80" i="2" s="1"/>
  <c r="Z80" i="2" s="1"/>
  <c r="AB80" i="2" s="1"/>
  <c r="AE79" i="2"/>
  <c r="AR76" i="2"/>
  <c r="AT76" i="2" s="1"/>
  <c r="AW76" i="2"/>
  <c r="AY76" i="2"/>
  <c r="AF72" i="1"/>
  <c r="AG72" i="1" s="1"/>
  <c r="Y73" i="1" s="1"/>
  <c r="AC73" i="1" s="1"/>
  <c r="BC78" i="2"/>
  <c r="BE78" i="2" s="1"/>
  <c r="BF78" i="2"/>
  <c r="AE73" i="1"/>
  <c r="AZ66" i="1"/>
  <c r="BA66" i="1" s="1"/>
  <c r="AQ67" i="1" s="1"/>
  <c r="AW67" i="1" s="1"/>
  <c r="BJ72" i="1"/>
  <c r="BF72" i="1"/>
  <c r="AN66" i="1"/>
  <c r="AL66" i="1"/>
  <c r="AI66" i="1"/>
  <c r="AK66" i="1" s="1"/>
  <c r="AI78" i="2" l="1"/>
  <c r="AK78" i="2" s="1"/>
  <c r="AN78" i="2"/>
  <c r="AL78" i="2"/>
  <c r="AE80" i="2"/>
  <c r="AC80" i="2"/>
  <c r="AZ76" i="2"/>
  <c r="BA76" i="2" s="1"/>
  <c r="AQ77" i="2" s="1"/>
  <c r="AW77" i="2" s="1"/>
  <c r="AO78" i="2"/>
  <c r="AP78" i="2" s="1"/>
  <c r="AH79" i="2" s="1"/>
  <c r="Z73" i="1"/>
  <c r="AB73" i="1" s="1"/>
  <c r="BK78" i="2"/>
  <c r="BL78" i="2" s="1"/>
  <c r="BB79" i="2" s="1"/>
  <c r="AF73" i="1"/>
  <c r="AG73" i="1" s="1"/>
  <c r="Y74" i="1" s="1"/>
  <c r="Z74" i="1" s="1"/>
  <c r="AB74" i="1" s="1"/>
  <c r="AY67" i="1"/>
  <c r="AU67" i="1"/>
  <c r="AR67" i="1"/>
  <c r="AT67" i="1" s="1"/>
  <c r="BK72" i="1"/>
  <c r="BL72" i="1" s="1"/>
  <c r="BB73" i="1" s="1"/>
  <c r="BC73" i="1" s="1"/>
  <c r="BE73" i="1" s="1"/>
  <c r="AO66" i="1"/>
  <c r="AP66" i="1" s="1"/>
  <c r="AH67" i="1" s="1"/>
  <c r="AF80" i="2" l="1"/>
  <c r="AG80" i="2" s="1"/>
  <c r="Y81" i="2" s="1"/>
  <c r="AL79" i="2"/>
  <c r="AI79" i="2"/>
  <c r="AK79" i="2" s="1"/>
  <c r="AN79" i="2"/>
  <c r="AY77" i="2"/>
  <c r="AR77" i="2"/>
  <c r="AT77" i="2" s="1"/>
  <c r="AU77" i="2"/>
  <c r="AZ77" i="2" s="1"/>
  <c r="BA77" i="2" s="1"/>
  <c r="AQ78" i="2" s="1"/>
  <c r="AW78" i="2" s="1"/>
  <c r="AE81" i="2"/>
  <c r="Z81" i="2"/>
  <c r="AB81" i="2" s="1"/>
  <c r="AC81" i="2"/>
  <c r="AZ67" i="1"/>
  <c r="BA67" i="1" s="1"/>
  <c r="AQ68" i="1" s="1"/>
  <c r="AE74" i="1"/>
  <c r="AC74" i="1"/>
  <c r="BF79" i="2"/>
  <c r="BJ79" i="2"/>
  <c r="BC79" i="2"/>
  <c r="BE79" i="2" s="1"/>
  <c r="BK79" i="2" s="1"/>
  <c r="BL79" i="2" s="1"/>
  <c r="BB80" i="2" s="1"/>
  <c r="AU68" i="1"/>
  <c r="AR68" i="1"/>
  <c r="AT68" i="1" s="1"/>
  <c r="BF73" i="1"/>
  <c r="BJ73" i="1"/>
  <c r="AF74" i="1"/>
  <c r="AG74" i="1" s="1"/>
  <c r="Y75" i="1" s="1"/>
  <c r="AL67" i="1"/>
  <c r="AI67" i="1"/>
  <c r="AK67" i="1" s="1"/>
  <c r="AN67" i="1"/>
  <c r="AO79" i="2" l="1"/>
  <c r="AP79" i="2" s="1"/>
  <c r="AH80" i="2" s="1"/>
  <c r="AF81" i="2"/>
  <c r="AG81" i="2" s="1"/>
  <c r="Y82" i="2" s="1"/>
  <c r="AY68" i="1"/>
  <c r="AW68" i="1"/>
  <c r="BK73" i="1"/>
  <c r="BL73" i="1" s="1"/>
  <c r="BB74" i="1" s="1"/>
  <c r="BF74" i="1" s="1"/>
  <c r="AR78" i="2"/>
  <c r="AT78" i="2" s="1"/>
  <c r="AU78" i="2"/>
  <c r="AY78" i="2"/>
  <c r="BJ80" i="2"/>
  <c r="BF80" i="2"/>
  <c r="BC80" i="2"/>
  <c r="BE80" i="2" s="1"/>
  <c r="AZ68" i="1"/>
  <c r="BA68" i="1" s="1"/>
  <c r="AQ69" i="1" s="1"/>
  <c r="AC75" i="1"/>
  <c r="AE75" i="1"/>
  <c r="Z75" i="1"/>
  <c r="AB75" i="1" s="1"/>
  <c r="AF75" i="1" s="1"/>
  <c r="AG75" i="1" s="1"/>
  <c r="Y76" i="1" s="1"/>
  <c r="Z76" i="1" s="1"/>
  <c r="AB76" i="1" s="1"/>
  <c r="BJ74" i="1"/>
  <c r="BC74" i="1"/>
  <c r="BE74" i="1" s="1"/>
  <c r="AO67" i="1"/>
  <c r="AP67" i="1" s="1"/>
  <c r="AH68" i="1" s="1"/>
  <c r="AL80" i="2" l="1"/>
  <c r="AN80" i="2"/>
  <c r="AI80" i="2"/>
  <c r="AK80" i="2" s="1"/>
  <c r="AO80" i="2" s="1"/>
  <c r="AP80" i="2" s="1"/>
  <c r="AH81" i="2" s="1"/>
  <c r="BK80" i="2"/>
  <c r="BL80" i="2" s="1"/>
  <c r="BB81" i="2" s="1"/>
  <c r="BF81" i="2" s="1"/>
  <c r="AE82" i="2"/>
  <c r="AC82" i="2"/>
  <c r="Z82" i="2"/>
  <c r="AB82" i="2" s="1"/>
  <c r="AF82" i="2" s="1"/>
  <c r="AG82" i="2" s="1"/>
  <c r="Y83" i="2" s="1"/>
  <c r="AY69" i="1"/>
  <c r="AW69" i="1"/>
  <c r="AU69" i="1"/>
  <c r="BK74" i="1"/>
  <c r="BL74" i="1" s="1"/>
  <c r="BB75" i="1" s="1"/>
  <c r="BC75" i="1" s="1"/>
  <c r="BE75" i="1" s="1"/>
  <c r="AR69" i="1"/>
  <c r="AT69" i="1" s="1"/>
  <c r="AZ78" i="2"/>
  <c r="BA78" i="2" s="1"/>
  <c r="AQ79" i="2" s="1"/>
  <c r="AW79" i="2" s="1"/>
  <c r="AE76" i="1"/>
  <c r="AC76" i="1"/>
  <c r="AF76" i="1" s="1"/>
  <c r="AG76" i="1" s="1"/>
  <c r="Y77" i="1" s="1"/>
  <c r="AN68" i="1"/>
  <c r="AL68" i="1"/>
  <c r="AI68" i="1"/>
  <c r="AK68" i="1" s="1"/>
  <c r="BC81" i="2" l="1"/>
  <c r="BE81" i="2" s="1"/>
  <c r="AN81" i="2"/>
  <c r="AI81" i="2"/>
  <c r="AK81" i="2" s="1"/>
  <c r="AL81" i="2"/>
  <c r="Z83" i="2"/>
  <c r="AB83" i="2" s="1"/>
  <c r="AE83" i="2"/>
  <c r="AC83" i="2"/>
  <c r="BJ81" i="2"/>
  <c r="BK81" i="2" s="1"/>
  <c r="BL81" i="2" s="1"/>
  <c r="BB82" i="2" s="1"/>
  <c r="AZ69" i="1"/>
  <c r="BA69" i="1" s="1"/>
  <c r="AQ70" i="1" s="1"/>
  <c r="AW70" i="1" s="1"/>
  <c r="BJ75" i="1"/>
  <c r="BF75" i="1"/>
  <c r="AR79" i="2"/>
  <c r="AT79" i="2" s="1"/>
  <c r="AU79" i="2"/>
  <c r="AY79" i="2"/>
  <c r="AU70" i="1"/>
  <c r="AY70" i="1"/>
  <c r="AR70" i="1"/>
  <c r="AT70" i="1" s="1"/>
  <c r="BK75" i="1"/>
  <c r="BL75" i="1" s="1"/>
  <c r="BB76" i="1" s="1"/>
  <c r="BJ76" i="1" s="1"/>
  <c r="AE77" i="1"/>
  <c r="AC77" i="1"/>
  <c r="Z77" i="1"/>
  <c r="AB77" i="1" s="1"/>
  <c r="AO68" i="1"/>
  <c r="AP68" i="1" s="1"/>
  <c r="AH69" i="1" s="1"/>
  <c r="AF83" i="2" l="1"/>
  <c r="AG83" i="2" s="1"/>
  <c r="Y84" i="2" s="1"/>
  <c r="AO81" i="2"/>
  <c r="AP81" i="2" s="1"/>
  <c r="AH82" i="2" s="1"/>
  <c r="BJ82" i="2"/>
  <c r="BC82" i="2"/>
  <c r="BE82" i="2" s="1"/>
  <c r="BK82" i="2" s="1"/>
  <c r="BL82" i="2" s="1"/>
  <c r="BB83" i="2" s="1"/>
  <c r="BF82" i="2"/>
  <c r="AC84" i="2"/>
  <c r="Z84" i="2"/>
  <c r="AB84" i="2" s="1"/>
  <c r="AE84" i="2"/>
  <c r="AZ79" i="2"/>
  <c r="BA79" i="2" s="1"/>
  <c r="AQ80" i="2" s="1"/>
  <c r="AW80" i="2" s="1"/>
  <c r="AZ70" i="1"/>
  <c r="BA70" i="1" s="1"/>
  <c r="AQ71" i="1" s="1"/>
  <c r="BC76" i="1"/>
  <c r="BE76" i="1" s="1"/>
  <c r="BF76" i="1"/>
  <c r="AF77" i="1"/>
  <c r="AG77" i="1" s="1"/>
  <c r="Y78" i="1" s="1"/>
  <c r="Z78" i="1" s="1"/>
  <c r="AB78" i="1" s="1"/>
  <c r="AI69" i="1"/>
  <c r="AK69" i="1" s="1"/>
  <c r="AN69" i="1"/>
  <c r="AL69" i="1"/>
  <c r="AI82" i="2" l="1"/>
  <c r="AK82" i="2" s="1"/>
  <c r="AL82" i="2"/>
  <c r="AN82" i="2"/>
  <c r="AO82" i="2" s="1"/>
  <c r="AP82" i="2" s="1"/>
  <c r="AH83" i="2" s="1"/>
  <c r="AF84" i="2"/>
  <c r="AG84" i="2" s="1"/>
  <c r="Y85" i="2" s="1"/>
  <c r="AY71" i="1"/>
  <c r="AW71" i="1"/>
  <c r="BK76" i="1"/>
  <c r="BL76" i="1" s="1"/>
  <c r="BB77" i="1" s="1"/>
  <c r="BJ77" i="1" s="1"/>
  <c r="AR71" i="1"/>
  <c r="AT71" i="1" s="1"/>
  <c r="AZ71" i="1" s="1"/>
  <c r="BA71" i="1" s="1"/>
  <c r="AQ72" i="1" s="1"/>
  <c r="AU71" i="1"/>
  <c r="AU80" i="2"/>
  <c r="AR80" i="2"/>
  <c r="AT80" i="2" s="1"/>
  <c r="AY80" i="2"/>
  <c r="BF83" i="2"/>
  <c r="BC83" i="2"/>
  <c r="BE83" i="2" s="1"/>
  <c r="BJ83" i="2"/>
  <c r="BF77" i="1"/>
  <c r="BC77" i="1"/>
  <c r="BE77" i="1" s="1"/>
  <c r="AC78" i="1"/>
  <c r="AE78" i="1"/>
  <c r="AO69" i="1"/>
  <c r="AL83" i="2" l="1"/>
  <c r="AI83" i="2"/>
  <c r="AK83" i="2" s="1"/>
  <c r="AN83" i="2"/>
  <c r="BK83" i="2"/>
  <c r="BL83" i="2" s="1"/>
  <c r="BB84" i="2" s="1"/>
  <c r="BJ84" i="2" s="1"/>
  <c r="AZ80" i="2"/>
  <c r="BA80" i="2" s="1"/>
  <c r="AQ81" i="2" s="1"/>
  <c r="AW81" i="2" s="1"/>
  <c r="Z85" i="2"/>
  <c r="AB85" i="2" s="1"/>
  <c r="AE85" i="2"/>
  <c r="AC85" i="2"/>
  <c r="AU72" i="1"/>
  <c r="AW72" i="1"/>
  <c r="AR72" i="1"/>
  <c r="AT72" i="1" s="1"/>
  <c r="AY72" i="1"/>
  <c r="AR81" i="2"/>
  <c r="AT81" i="2" s="1"/>
  <c r="AU81" i="2"/>
  <c r="AY81" i="2"/>
  <c r="BK77" i="1"/>
  <c r="BL77" i="1" s="1"/>
  <c r="BB78" i="1" s="1"/>
  <c r="BJ78" i="1" s="1"/>
  <c r="AF78" i="1"/>
  <c r="AG78" i="1" s="1"/>
  <c r="Y79" i="1" s="1"/>
  <c r="AC79" i="1" s="1"/>
  <c r="AP69" i="1"/>
  <c r="AH70" i="1" s="1"/>
  <c r="BC84" i="2" l="1"/>
  <c r="BE84" i="2" s="1"/>
  <c r="BF84" i="2"/>
  <c r="AF85" i="2"/>
  <c r="AG85" i="2" s="1"/>
  <c r="Y86" i="2" s="1"/>
  <c r="Z86" i="2" s="1"/>
  <c r="AB86" i="2" s="1"/>
  <c r="AO83" i="2"/>
  <c r="AP83" i="2" s="1"/>
  <c r="AH84" i="2" s="1"/>
  <c r="AZ72" i="1"/>
  <c r="BA72" i="1" s="1"/>
  <c r="AQ73" i="1" s="1"/>
  <c r="AY73" i="1" s="1"/>
  <c r="AZ81" i="2"/>
  <c r="BA81" i="2" s="1"/>
  <c r="AQ82" i="2" s="1"/>
  <c r="AW82" i="2" s="1"/>
  <c r="BK84" i="2"/>
  <c r="BL84" i="2" s="1"/>
  <c r="BB85" i="2" s="1"/>
  <c r="BC78" i="1"/>
  <c r="BE78" i="1" s="1"/>
  <c r="Z79" i="1"/>
  <c r="AB79" i="1" s="1"/>
  <c r="AF79" i="1" s="1"/>
  <c r="AG79" i="1" s="1"/>
  <c r="Y80" i="1" s="1"/>
  <c r="AE79" i="1"/>
  <c r="BF78" i="1"/>
  <c r="AI70" i="1"/>
  <c r="AK70" i="1" s="1"/>
  <c r="AN70" i="1"/>
  <c r="AL70" i="1"/>
  <c r="AE86" i="2" l="1"/>
  <c r="AC86" i="2"/>
  <c r="AI84" i="2"/>
  <c r="AK84" i="2" s="1"/>
  <c r="AL84" i="2"/>
  <c r="AN84" i="2"/>
  <c r="AF86" i="2"/>
  <c r="AG86" i="2" s="1"/>
  <c r="Y87" i="2" s="1"/>
  <c r="AU73" i="1"/>
  <c r="AR73" i="1"/>
  <c r="AT73" i="1" s="1"/>
  <c r="AZ73" i="1" s="1"/>
  <c r="BA73" i="1" s="1"/>
  <c r="AQ74" i="1" s="1"/>
  <c r="AW74" i="1" s="1"/>
  <c r="AW73" i="1"/>
  <c r="BK78" i="1"/>
  <c r="BL78" i="1" s="1"/>
  <c r="BB79" i="1" s="1"/>
  <c r="BC79" i="1" s="1"/>
  <c r="BE79" i="1" s="1"/>
  <c r="BF85" i="2"/>
  <c r="BJ85" i="2"/>
  <c r="BC85" i="2"/>
  <c r="BE85" i="2" s="1"/>
  <c r="AU82" i="2"/>
  <c r="AY82" i="2"/>
  <c r="AR82" i="2"/>
  <c r="AT82" i="2" s="1"/>
  <c r="BJ79" i="1"/>
  <c r="AE80" i="1"/>
  <c r="Z80" i="1"/>
  <c r="AB80" i="1" s="1"/>
  <c r="AC80" i="1"/>
  <c r="AO70" i="1"/>
  <c r="BK85" i="2" l="1"/>
  <c r="BL85" i="2" s="1"/>
  <c r="BB86" i="2" s="1"/>
  <c r="AO84" i="2"/>
  <c r="AP84" i="2" s="1"/>
  <c r="AH85" i="2" s="1"/>
  <c r="AE87" i="2"/>
  <c r="AC87" i="2"/>
  <c r="Z87" i="2"/>
  <c r="AB87" i="2" s="1"/>
  <c r="AU74" i="1"/>
  <c r="BF79" i="1"/>
  <c r="AY74" i="1"/>
  <c r="BK79" i="1"/>
  <c r="BL79" i="1" s="1"/>
  <c r="BB80" i="1" s="1"/>
  <c r="BJ80" i="1" s="1"/>
  <c r="AR74" i="1"/>
  <c r="AT74" i="1" s="1"/>
  <c r="BF86" i="2"/>
  <c r="BJ86" i="2"/>
  <c r="BC86" i="2"/>
  <c r="BE86" i="2" s="1"/>
  <c r="BK86" i="2" s="1"/>
  <c r="BL86" i="2" s="1"/>
  <c r="BB87" i="2" s="1"/>
  <c r="AZ82" i="2"/>
  <c r="BA82" i="2" s="1"/>
  <c r="AQ83" i="2" s="1"/>
  <c r="AW83" i="2" s="1"/>
  <c r="AF80" i="1"/>
  <c r="AG80" i="1" s="1"/>
  <c r="Y81" i="1" s="1"/>
  <c r="AP70" i="1"/>
  <c r="AH71" i="1" s="1"/>
  <c r="AF87" i="2" l="1"/>
  <c r="AG87" i="2" s="1"/>
  <c r="Y88" i="2" s="1"/>
  <c r="AI85" i="2"/>
  <c r="AK85" i="2" s="1"/>
  <c r="AN85" i="2"/>
  <c r="AL85" i="2"/>
  <c r="Z88" i="2"/>
  <c r="AB88" i="2" s="1"/>
  <c r="AE88" i="2"/>
  <c r="AC88" i="2"/>
  <c r="AZ74" i="1"/>
  <c r="BA74" i="1" s="1"/>
  <c r="AQ75" i="1" s="1"/>
  <c r="BC80" i="1"/>
  <c r="BE80" i="1" s="1"/>
  <c r="BF80" i="1"/>
  <c r="AU83" i="2"/>
  <c r="AY83" i="2"/>
  <c r="AR83" i="2"/>
  <c r="AT83" i="2" s="1"/>
  <c r="BF87" i="2"/>
  <c r="BC87" i="2"/>
  <c r="BE87" i="2" s="1"/>
  <c r="BK87" i="2" s="1"/>
  <c r="BL87" i="2" s="1"/>
  <c r="BB88" i="2" s="1"/>
  <c r="BJ87" i="2"/>
  <c r="Z81" i="1"/>
  <c r="AB81" i="1" s="1"/>
  <c r="AC81" i="1"/>
  <c r="AE81" i="1"/>
  <c r="AL71" i="1"/>
  <c r="AI71" i="1"/>
  <c r="AK71" i="1" s="1"/>
  <c r="AN71" i="1"/>
  <c r="AO85" i="2" l="1"/>
  <c r="AP85" i="2" s="1"/>
  <c r="AH86" i="2" s="1"/>
  <c r="AF88" i="2"/>
  <c r="AG88" i="2" s="1"/>
  <c r="Y89" i="2" s="1"/>
  <c r="AR75" i="1"/>
  <c r="AT75" i="1" s="1"/>
  <c r="AW75" i="1"/>
  <c r="AU75" i="1"/>
  <c r="AZ75" i="1" s="1"/>
  <c r="BA75" i="1" s="1"/>
  <c r="AQ76" i="1" s="1"/>
  <c r="AY75" i="1"/>
  <c r="BK80" i="1"/>
  <c r="BL80" i="1" s="1"/>
  <c r="BB81" i="1" s="1"/>
  <c r="BF81" i="1" s="1"/>
  <c r="AZ83" i="2"/>
  <c r="BA83" i="2" s="1"/>
  <c r="AQ84" i="2" s="1"/>
  <c r="AW84" i="2" s="1"/>
  <c r="BC88" i="2"/>
  <c r="BE88" i="2" s="1"/>
  <c r="BF88" i="2"/>
  <c r="BJ88" i="2"/>
  <c r="AF81" i="1"/>
  <c r="AG81" i="1" s="1"/>
  <c r="Y82" i="1" s="1"/>
  <c r="AC82" i="1" s="1"/>
  <c r="AO71" i="1"/>
  <c r="AP71" i="1" s="1"/>
  <c r="AH72" i="1" s="1"/>
  <c r="AI86" i="2" l="1"/>
  <c r="AK86" i="2" s="1"/>
  <c r="AN86" i="2"/>
  <c r="AL86" i="2"/>
  <c r="AO86" i="2" s="1"/>
  <c r="AP86" i="2" s="1"/>
  <c r="AH87" i="2" s="1"/>
  <c r="AC89" i="2"/>
  <c r="Z89" i="2"/>
  <c r="AB89" i="2" s="1"/>
  <c r="AE89" i="2"/>
  <c r="AU76" i="1"/>
  <c r="AW76" i="1"/>
  <c r="AY76" i="1"/>
  <c r="AR76" i="1"/>
  <c r="AT76" i="1" s="1"/>
  <c r="AZ76" i="1" s="1"/>
  <c r="BA76" i="1" s="1"/>
  <c r="AQ77" i="1" s="1"/>
  <c r="BJ81" i="1"/>
  <c r="BC81" i="1"/>
  <c r="BE81" i="1" s="1"/>
  <c r="BK81" i="1" s="1"/>
  <c r="BL81" i="1" s="1"/>
  <c r="BB82" i="1" s="1"/>
  <c r="BK88" i="2"/>
  <c r="BL88" i="2" s="1"/>
  <c r="BB89" i="2" s="1"/>
  <c r="AR84" i="2"/>
  <c r="AT84" i="2" s="1"/>
  <c r="AU84" i="2"/>
  <c r="AY84" i="2"/>
  <c r="AE82" i="1"/>
  <c r="Z82" i="1"/>
  <c r="AB82" i="1" s="1"/>
  <c r="AL72" i="1"/>
  <c r="AN72" i="1"/>
  <c r="AI72" i="1"/>
  <c r="AK72" i="1" s="1"/>
  <c r="AN87" i="2" l="1"/>
  <c r="AL87" i="2"/>
  <c r="AI87" i="2"/>
  <c r="AK87" i="2" s="1"/>
  <c r="AO87" i="2" s="1"/>
  <c r="AP87" i="2" s="1"/>
  <c r="AH88" i="2" s="1"/>
  <c r="AI88" i="2" s="1"/>
  <c r="AK88" i="2" s="1"/>
  <c r="AF89" i="2"/>
  <c r="AG89" i="2" s="1"/>
  <c r="Y90" i="2" s="1"/>
  <c r="AY77" i="1"/>
  <c r="AW77" i="1"/>
  <c r="BF82" i="1"/>
  <c r="BC82" i="1"/>
  <c r="BE82" i="1" s="1"/>
  <c r="BJ82" i="1"/>
  <c r="AU77" i="1"/>
  <c r="AR77" i="1"/>
  <c r="AT77" i="1" s="1"/>
  <c r="AZ84" i="2"/>
  <c r="BA84" i="2" s="1"/>
  <c r="AQ85" i="2" s="1"/>
  <c r="AW85" i="2" s="1"/>
  <c r="BC89" i="2"/>
  <c r="BE89" i="2" s="1"/>
  <c r="BF89" i="2"/>
  <c r="BJ89" i="2"/>
  <c r="AF82" i="1"/>
  <c r="AG82" i="1" s="1"/>
  <c r="Y83" i="1" s="1"/>
  <c r="Z83" i="1" s="1"/>
  <c r="AB83" i="1" s="1"/>
  <c r="AO72" i="1"/>
  <c r="AP72" i="1" s="1"/>
  <c r="AH73" i="1" s="1"/>
  <c r="AN88" i="2" l="1"/>
  <c r="AL88" i="2"/>
  <c r="AC90" i="2"/>
  <c r="AE90" i="2"/>
  <c r="Z90" i="2"/>
  <c r="AB90" i="2" s="1"/>
  <c r="AZ77" i="1"/>
  <c r="BA77" i="1" s="1"/>
  <c r="AQ78" i="1" s="1"/>
  <c r="AW78" i="1" s="1"/>
  <c r="BK82" i="1"/>
  <c r="BL82" i="1" s="1"/>
  <c r="BB83" i="1" s="1"/>
  <c r="BK89" i="2"/>
  <c r="BL89" i="2" s="1"/>
  <c r="BB90" i="2" s="1"/>
  <c r="AR85" i="2"/>
  <c r="AT85" i="2" s="1"/>
  <c r="AY85" i="2"/>
  <c r="AU85" i="2"/>
  <c r="AO88" i="2"/>
  <c r="AP88" i="2" s="1"/>
  <c r="AH89" i="2" s="1"/>
  <c r="AE83" i="1"/>
  <c r="AC83" i="1"/>
  <c r="AF83" i="1" s="1"/>
  <c r="AG83" i="1" s="1"/>
  <c r="Y84" i="1" s="1"/>
  <c r="AY78" i="1"/>
  <c r="AR78" i="1"/>
  <c r="AT78" i="1" s="1"/>
  <c r="AU78" i="1"/>
  <c r="AI73" i="1"/>
  <c r="AK73" i="1" s="1"/>
  <c r="AN73" i="1"/>
  <c r="AL73" i="1"/>
  <c r="AF90" i="2" l="1"/>
  <c r="AG90" i="2" s="1"/>
  <c r="Y91" i="2" s="1"/>
  <c r="AE91" i="2" s="1"/>
  <c r="AZ85" i="2"/>
  <c r="BA85" i="2" s="1"/>
  <c r="AQ86" i="2" s="1"/>
  <c r="AU86" i="2" s="1"/>
  <c r="BJ83" i="1"/>
  <c r="BF83" i="1"/>
  <c r="BC83" i="1"/>
  <c r="BE83" i="1" s="1"/>
  <c r="BK83" i="1" s="1"/>
  <c r="BL83" i="1" s="1"/>
  <c r="BB84" i="1" s="1"/>
  <c r="BJ84" i="1" s="1"/>
  <c r="AZ78" i="1"/>
  <c r="BA78" i="1" s="1"/>
  <c r="AQ79" i="1" s="1"/>
  <c r="AW79" i="1" s="1"/>
  <c r="BF90" i="2"/>
  <c r="BJ90" i="2"/>
  <c r="BC90" i="2"/>
  <c r="BE90" i="2" s="1"/>
  <c r="AN89" i="2"/>
  <c r="AL89" i="2"/>
  <c r="AI89" i="2"/>
  <c r="AK89" i="2" s="1"/>
  <c r="AE84" i="1"/>
  <c r="Z84" i="1"/>
  <c r="AB84" i="1" s="1"/>
  <c r="AC84" i="1"/>
  <c r="AO73" i="1"/>
  <c r="BK90" i="2" l="1"/>
  <c r="BL90" i="2" s="1"/>
  <c r="BB91" i="2" s="1"/>
  <c r="AC91" i="2"/>
  <c r="Z91" i="2"/>
  <c r="AB91" i="2" s="1"/>
  <c r="AF91" i="2" s="1"/>
  <c r="AG91" i="2" s="1"/>
  <c r="Y92" i="2" s="1"/>
  <c r="AY86" i="2"/>
  <c r="AR86" i="2"/>
  <c r="AT86" i="2" s="1"/>
  <c r="AW86" i="2"/>
  <c r="AU79" i="1"/>
  <c r="BF84" i="1"/>
  <c r="AY79" i="1"/>
  <c r="AR79" i="1"/>
  <c r="AT79" i="1" s="1"/>
  <c r="AZ79" i="1" s="1"/>
  <c r="BA79" i="1" s="1"/>
  <c r="AQ80" i="1" s="1"/>
  <c r="AW80" i="1" s="1"/>
  <c r="BC84" i="1"/>
  <c r="BE84" i="1" s="1"/>
  <c r="BJ91" i="2"/>
  <c r="BC91" i="2"/>
  <c r="BE91" i="2" s="1"/>
  <c r="BF91" i="2"/>
  <c r="AO89" i="2"/>
  <c r="AP89" i="2" s="1"/>
  <c r="AH90" i="2" s="1"/>
  <c r="AL90" i="2" s="1"/>
  <c r="BK84" i="1"/>
  <c r="BL84" i="1" s="1"/>
  <c r="BB85" i="1" s="1"/>
  <c r="BJ85" i="1" s="1"/>
  <c r="AF84" i="1"/>
  <c r="AG84" i="1" s="1"/>
  <c r="Y85" i="1" s="1"/>
  <c r="AP73" i="1"/>
  <c r="AH74" i="1" s="1"/>
  <c r="AZ86" i="2" l="1"/>
  <c r="BA86" i="2" s="1"/>
  <c r="AQ87" i="2" s="1"/>
  <c r="AW87" i="2" s="1"/>
  <c r="AI90" i="2"/>
  <c r="AK90" i="2" s="1"/>
  <c r="Z92" i="2"/>
  <c r="AB92" i="2" s="1"/>
  <c r="AF92" i="2" s="1"/>
  <c r="AG92" i="2" s="1"/>
  <c r="Y93" i="2" s="1"/>
  <c r="AE92" i="2"/>
  <c r="AC92" i="2"/>
  <c r="AN90" i="2"/>
  <c r="AO90" i="2"/>
  <c r="AP90" i="2" s="1"/>
  <c r="AH91" i="2" s="1"/>
  <c r="AN91" i="2" s="1"/>
  <c r="BK91" i="2"/>
  <c r="BL91" i="2" s="1"/>
  <c r="BB92" i="2" s="1"/>
  <c r="AY87" i="2"/>
  <c r="AR87" i="2"/>
  <c r="AT87" i="2" s="1"/>
  <c r="AU87" i="2"/>
  <c r="BF85" i="1"/>
  <c r="AR80" i="1"/>
  <c r="AT80" i="1" s="1"/>
  <c r="AY80" i="1"/>
  <c r="AU80" i="1"/>
  <c r="BC85" i="1"/>
  <c r="BE85" i="1" s="1"/>
  <c r="AC85" i="1"/>
  <c r="Z85" i="1"/>
  <c r="AB85" i="1" s="1"/>
  <c r="AE85" i="1"/>
  <c r="AI74" i="1"/>
  <c r="AK74" i="1" s="1"/>
  <c r="AN74" i="1"/>
  <c r="AL74" i="1"/>
  <c r="AE93" i="2" l="1"/>
  <c r="Z93" i="2"/>
  <c r="AB93" i="2" s="1"/>
  <c r="AC93" i="2"/>
  <c r="AL91" i="2"/>
  <c r="AO91" i="2" s="1"/>
  <c r="AP91" i="2" s="1"/>
  <c r="AH92" i="2" s="1"/>
  <c r="BK85" i="1"/>
  <c r="BL85" i="1" s="1"/>
  <c r="BB86" i="1" s="1"/>
  <c r="BJ86" i="1" s="1"/>
  <c r="AI91" i="2"/>
  <c r="AK91" i="2" s="1"/>
  <c r="BC92" i="2"/>
  <c r="BE92" i="2" s="1"/>
  <c r="BJ92" i="2"/>
  <c r="BF92" i="2"/>
  <c r="AZ87" i="2"/>
  <c r="BA87" i="2" s="1"/>
  <c r="AQ88" i="2" s="1"/>
  <c r="AW88" i="2" s="1"/>
  <c r="AZ80" i="1"/>
  <c r="BA80" i="1" s="1"/>
  <c r="AQ81" i="1" s="1"/>
  <c r="AW81" i="1" s="1"/>
  <c r="BF86" i="1"/>
  <c r="BC86" i="1"/>
  <c r="BE86" i="1" s="1"/>
  <c r="AF85" i="1"/>
  <c r="AG85" i="1" s="1"/>
  <c r="Y86" i="1" s="1"/>
  <c r="AO74" i="1"/>
  <c r="AF93" i="2" l="1"/>
  <c r="AG93" i="2" s="1"/>
  <c r="Y94" i="2" s="1"/>
  <c r="BK92" i="2"/>
  <c r="BL92" i="2" s="1"/>
  <c r="BB93" i="2" s="1"/>
  <c r="AR88" i="2"/>
  <c r="AT88" i="2" s="1"/>
  <c r="AU88" i="2"/>
  <c r="AY88" i="2"/>
  <c r="AN92" i="2"/>
  <c r="AL92" i="2"/>
  <c r="AI92" i="2"/>
  <c r="AK92" i="2" s="1"/>
  <c r="AO92" i="2" s="1"/>
  <c r="AP92" i="2" s="1"/>
  <c r="AH93" i="2" s="1"/>
  <c r="AL93" i="2" s="1"/>
  <c r="AU81" i="1"/>
  <c r="AR81" i="1"/>
  <c r="AT81" i="1" s="1"/>
  <c r="AY81" i="1"/>
  <c r="BK86" i="1"/>
  <c r="BL86" i="1" s="1"/>
  <c r="BB87" i="1" s="1"/>
  <c r="BJ87" i="1" s="1"/>
  <c r="AC86" i="1"/>
  <c r="AE86" i="1"/>
  <c r="Z86" i="1"/>
  <c r="AB86" i="1" s="1"/>
  <c r="AP74" i="1"/>
  <c r="AH75" i="1" s="1"/>
  <c r="AE94" i="2" l="1"/>
  <c r="AC94" i="2"/>
  <c r="Z94" i="2"/>
  <c r="AB94" i="2" s="1"/>
  <c r="AZ88" i="2"/>
  <c r="BA88" i="2" s="1"/>
  <c r="AQ89" i="2" s="1"/>
  <c r="AW89" i="2" s="1"/>
  <c r="BC93" i="2"/>
  <c r="BE93" i="2" s="1"/>
  <c r="BJ93" i="2"/>
  <c r="BF93" i="2"/>
  <c r="AI93" i="2"/>
  <c r="AK93" i="2" s="1"/>
  <c r="AO93" i="2" s="1"/>
  <c r="AP93" i="2" s="1"/>
  <c r="AH94" i="2" s="1"/>
  <c r="AN93" i="2"/>
  <c r="BF87" i="1"/>
  <c r="AZ81" i="1"/>
  <c r="BA81" i="1" s="1"/>
  <c r="AQ82" i="1" s="1"/>
  <c r="AW82" i="1" s="1"/>
  <c r="BC87" i="1"/>
  <c r="BE87" i="1" s="1"/>
  <c r="BK87" i="1" s="1"/>
  <c r="BL87" i="1" s="1"/>
  <c r="BB88" i="1" s="1"/>
  <c r="BJ88" i="1" s="1"/>
  <c r="AF86" i="1"/>
  <c r="AG86" i="1" s="1"/>
  <c r="Y87" i="1" s="1"/>
  <c r="Z87" i="1" s="1"/>
  <c r="AB87" i="1" s="1"/>
  <c r="AL75" i="1"/>
  <c r="AI75" i="1"/>
  <c r="AK75" i="1" s="1"/>
  <c r="AN75" i="1"/>
  <c r="AF94" i="2" l="1"/>
  <c r="AG94" i="2" s="1"/>
  <c r="Y95" i="2" s="1"/>
  <c r="BK93" i="2"/>
  <c r="BL93" i="2" s="1"/>
  <c r="BB94" i="2" s="1"/>
  <c r="AR89" i="2"/>
  <c r="AT89" i="2" s="1"/>
  <c r="AU89" i="2"/>
  <c r="AY89" i="2"/>
  <c r="AL94" i="2"/>
  <c r="AI94" i="2"/>
  <c r="AK94" i="2" s="1"/>
  <c r="AN94" i="2"/>
  <c r="AR82" i="1"/>
  <c r="AT82" i="1" s="1"/>
  <c r="AY82" i="1"/>
  <c r="AU82" i="1"/>
  <c r="BF88" i="1"/>
  <c r="BC88" i="1"/>
  <c r="BE88" i="1" s="1"/>
  <c r="AE87" i="1"/>
  <c r="AC87" i="1"/>
  <c r="AO75" i="1"/>
  <c r="AP75" i="1" s="1"/>
  <c r="AH76" i="1" s="1"/>
  <c r="AC95" i="2" l="1"/>
  <c r="AE95" i="2"/>
  <c r="Z95" i="2"/>
  <c r="AB95" i="2" s="1"/>
  <c r="AF95" i="2" s="1"/>
  <c r="AG95" i="2" s="1"/>
  <c r="Y96" i="2" s="1"/>
  <c r="AZ89" i="2"/>
  <c r="BA89" i="2" s="1"/>
  <c r="AQ90" i="2" s="1"/>
  <c r="AW90" i="2" s="1"/>
  <c r="BF94" i="2"/>
  <c r="BC94" i="2"/>
  <c r="BE94" i="2" s="1"/>
  <c r="BJ94" i="2"/>
  <c r="AO94" i="2"/>
  <c r="AP94" i="2" s="1"/>
  <c r="AH95" i="2" s="1"/>
  <c r="AZ82" i="1"/>
  <c r="BA82" i="1" s="1"/>
  <c r="AQ83" i="1" s="1"/>
  <c r="AW83" i="1" s="1"/>
  <c r="BK88" i="1"/>
  <c r="BL88" i="1" s="1"/>
  <c r="BB89" i="1" s="1"/>
  <c r="BJ89" i="1" s="1"/>
  <c r="AF87" i="1"/>
  <c r="AG87" i="1" s="1"/>
  <c r="Y88" i="1" s="1"/>
  <c r="Z88" i="1" s="1"/>
  <c r="AB88" i="1" s="1"/>
  <c r="AL76" i="1"/>
  <c r="AI76" i="1"/>
  <c r="AK76" i="1" s="1"/>
  <c r="AN76" i="1"/>
  <c r="AE96" i="2" l="1"/>
  <c r="Z96" i="2"/>
  <c r="AB96" i="2" s="1"/>
  <c r="AC96" i="2"/>
  <c r="BK94" i="2"/>
  <c r="BL94" i="2" s="1"/>
  <c r="BB95" i="2" s="1"/>
  <c r="BC95" i="2" s="1"/>
  <c r="BE95" i="2" s="1"/>
  <c r="AY90" i="2"/>
  <c r="AU90" i="2"/>
  <c r="AR90" i="2"/>
  <c r="AT90" i="2" s="1"/>
  <c r="AL95" i="2"/>
  <c r="AI95" i="2"/>
  <c r="AK95" i="2" s="1"/>
  <c r="AN95" i="2"/>
  <c r="AY83" i="1"/>
  <c r="AU83" i="1"/>
  <c r="AR83" i="1"/>
  <c r="AT83" i="1" s="1"/>
  <c r="BF89" i="1"/>
  <c r="BC89" i="1"/>
  <c r="BE89" i="1" s="1"/>
  <c r="AE88" i="1"/>
  <c r="AC88" i="1"/>
  <c r="AO76" i="1"/>
  <c r="AP76" i="1" s="1"/>
  <c r="AH77" i="1" s="1"/>
  <c r="AO95" i="2" l="1"/>
  <c r="AP95" i="2" s="1"/>
  <c r="AH96" i="2" s="1"/>
  <c r="AI96" i="2" s="1"/>
  <c r="AK96" i="2" s="1"/>
  <c r="BJ95" i="2"/>
  <c r="BF95" i="2"/>
  <c r="BK95" i="2" s="1"/>
  <c r="BL95" i="2" s="1"/>
  <c r="BB96" i="2" s="1"/>
  <c r="AF96" i="2"/>
  <c r="AG96" i="2" s="1"/>
  <c r="Y97" i="2" s="1"/>
  <c r="AZ90" i="2"/>
  <c r="BA90" i="2" s="1"/>
  <c r="AQ91" i="2" s="1"/>
  <c r="AW91" i="2" s="1"/>
  <c r="AL96" i="2"/>
  <c r="AZ83" i="1"/>
  <c r="BA83" i="1" s="1"/>
  <c r="AQ84" i="1" s="1"/>
  <c r="AW84" i="1" s="1"/>
  <c r="BK89" i="1"/>
  <c r="BL89" i="1" s="1"/>
  <c r="BB90" i="1" s="1"/>
  <c r="BJ90" i="1" s="1"/>
  <c r="AF88" i="1"/>
  <c r="AG88" i="1" s="1"/>
  <c r="Y89" i="1" s="1"/>
  <c r="Z89" i="1" s="1"/>
  <c r="AB89" i="1" s="1"/>
  <c r="AI77" i="1"/>
  <c r="AK77" i="1" s="1"/>
  <c r="AN77" i="1"/>
  <c r="AL77" i="1"/>
  <c r="AN96" i="2" l="1"/>
  <c r="AE97" i="2"/>
  <c r="AC97" i="2"/>
  <c r="Z97" i="2"/>
  <c r="AB97" i="2" s="1"/>
  <c r="AF97" i="2" s="1"/>
  <c r="AG97" i="2" s="1"/>
  <c r="Y98" i="2" s="1"/>
  <c r="AY91" i="2"/>
  <c r="AR91" i="2"/>
  <c r="AT91" i="2" s="1"/>
  <c r="AU91" i="2"/>
  <c r="AR84" i="1"/>
  <c r="AT84" i="1" s="1"/>
  <c r="AU84" i="1"/>
  <c r="AY84" i="1"/>
  <c r="AZ84" i="1" s="1"/>
  <c r="BA84" i="1" s="1"/>
  <c r="AQ85" i="1" s="1"/>
  <c r="AW85" i="1" s="1"/>
  <c r="BF96" i="2"/>
  <c r="BJ96" i="2"/>
  <c r="BC96" i="2"/>
  <c r="BE96" i="2" s="1"/>
  <c r="AO96" i="2"/>
  <c r="AP96" i="2" s="1"/>
  <c r="AH97" i="2" s="1"/>
  <c r="BC90" i="1"/>
  <c r="BE90" i="1" s="1"/>
  <c r="BF90" i="1"/>
  <c r="AC89" i="1"/>
  <c r="AE89" i="1"/>
  <c r="AO77" i="1"/>
  <c r="AP77" i="1" s="1"/>
  <c r="AH78" i="1" s="1"/>
  <c r="BK96" i="2" l="1"/>
  <c r="BL96" i="2" s="1"/>
  <c r="BB97" i="2" s="1"/>
  <c r="BC97" i="2" s="1"/>
  <c r="BE97" i="2" s="1"/>
  <c r="Z98" i="2"/>
  <c r="AB98" i="2" s="1"/>
  <c r="AC98" i="2"/>
  <c r="AE98" i="2"/>
  <c r="AZ91" i="2"/>
  <c r="BA91" i="2" s="1"/>
  <c r="AQ92" i="2" s="1"/>
  <c r="AU85" i="1"/>
  <c r="AR85" i="1"/>
  <c r="AT85" i="1" s="1"/>
  <c r="AZ85" i="1" s="1"/>
  <c r="BA85" i="1" s="1"/>
  <c r="AQ86" i="1" s="1"/>
  <c r="AW86" i="1" s="1"/>
  <c r="AY85" i="1"/>
  <c r="BK90" i="1"/>
  <c r="BL90" i="1" s="1"/>
  <c r="BB91" i="1" s="1"/>
  <c r="BF97" i="2"/>
  <c r="BJ97" i="2"/>
  <c r="AL97" i="2"/>
  <c r="AI97" i="2"/>
  <c r="AK97" i="2" s="1"/>
  <c r="AN97" i="2"/>
  <c r="AF89" i="1"/>
  <c r="AG89" i="1" s="1"/>
  <c r="Y90" i="1" s="1"/>
  <c r="AC90" i="1" s="1"/>
  <c r="BJ91" i="1"/>
  <c r="BC91" i="1"/>
  <c r="BE91" i="1" s="1"/>
  <c r="BF91" i="1"/>
  <c r="AN78" i="1"/>
  <c r="AL78" i="1"/>
  <c r="AI78" i="1"/>
  <c r="AK78" i="1" s="1"/>
  <c r="AF98" i="2" l="1"/>
  <c r="AG98" i="2" s="1"/>
  <c r="Y99" i="2" s="1"/>
  <c r="AW92" i="2"/>
  <c r="AU92" i="2"/>
  <c r="AR92" i="2"/>
  <c r="AT92" i="2" s="1"/>
  <c r="AZ92" i="2" s="1"/>
  <c r="BA92" i="2" s="1"/>
  <c r="AQ93" i="2" s="1"/>
  <c r="AW93" i="2" s="1"/>
  <c r="AY92" i="2"/>
  <c r="BK97" i="2"/>
  <c r="BL97" i="2" s="1"/>
  <c r="BB98" i="2" s="1"/>
  <c r="AO97" i="2"/>
  <c r="AP97" i="2" s="1"/>
  <c r="AH98" i="2" s="1"/>
  <c r="AN98" i="2" s="1"/>
  <c r="Z90" i="1"/>
  <c r="AB90" i="1" s="1"/>
  <c r="AF90" i="1" s="1"/>
  <c r="AG90" i="1" s="1"/>
  <c r="Y91" i="1" s="1"/>
  <c r="Z91" i="1" s="1"/>
  <c r="AB91" i="1" s="1"/>
  <c r="AE90" i="1"/>
  <c r="AY86" i="1"/>
  <c r="AR86" i="1"/>
  <c r="AT86" i="1" s="1"/>
  <c r="AU86" i="1"/>
  <c r="BK91" i="1"/>
  <c r="BL91" i="1" s="1"/>
  <c r="BB92" i="1" s="1"/>
  <c r="BJ92" i="1" s="1"/>
  <c r="AO78" i="1"/>
  <c r="AP78" i="1" s="1"/>
  <c r="AH79" i="1" s="1"/>
  <c r="AL98" i="2" l="1"/>
  <c r="AI98" i="2"/>
  <c r="AK98" i="2" s="1"/>
  <c r="AE99" i="2"/>
  <c r="Z99" i="2"/>
  <c r="AB99" i="2" s="1"/>
  <c r="AF99" i="2" s="1"/>
  <c r="AG99" i="2" s="1"/>
  <c r="Y100" i="2" s="1"/>
  <c r="AC99" i="2"/>
  <c r="AR93" i="2"/>
  <c r="AT93" i="2" s="1"/>
  <c r="AU93" i="2"/>
  <c r="AY93" i="2"/>
  <c r="BF98" i="2"/>
  <c r="BC98" i="2"/>
  <c r="BE98" i="2" s="1"/>
  <c r="BJ98" i="2"/>
  <c r="AO98" i="2"/>
  <c r="AP98" i="2" s="1"/>
  <c r="AH99" i="2" s="1"/>
  <c r="AZ86" i="1"/>
  <c r="BA86" i="1" s="1"/>
  <c r="AQ87" i="1" s="1"/>
  <c r="AW87" i="1" s="1"/>
  <c r="BF92" i="1"/>
  <c r="BC92" i="1"/>
  <c r="BE92" i="1" s="1"/>
  <c r="BK92" i="1" s="1"/>
  <c r="BL92" i="1" s="1"/>
  <c r="BB93" i="1" s="1"/>
  <c r="BJ93" i="1" s="1"/>
  <c r="AC91" i="1"/>
  <c r="AE91" i="1"/>
  <c r="AL79" i="1"/>
  <c r="AI79" i="1"/>
  <c r="AK79" i="1" s="1"/>
  <c r="AN79" i="1"/>
  <c r="BK98" i="2" l="1"/>
  <c r="BL98" i="2" s="1"/>
  <c r="BB99" i="2" s="1"/>
  <c r="BF99" i="2" s="1"/>
  <c r="Z100" i="2"/>
  <c r="AB100" i="2" s="1"/>
  <c r="AC100" i="2"/>
  <c r="AE100" i="2"/>
  <c r="AZ93" i="2"/>
  <c r="BA93" i="2" s="1"/>
  <c r="AQ94" i="2" s="1"/>
  <c r="BJ99" i="2"/>
  <c r="BC99" i="2"/>
  <c r="BE99" i="2" s="1"/>
  <c r="AN99" i="2"/>
  <c r="AI99" i="2"/>
  <c r="AK99" i="2" s="1"/>
  <c r="AL99" i="2"/>
  <c r="AY87" i="1"/>
  <c r="AR87" i="1"/>
  <c r="AT87" i="1" s="1"/>
  <c r="AU87" i="1"/>
  <c r="AF91" i="1"/>
  <c r="AG91" i="1" s="1"/>
  <c r="Y92" i="1" s="1"/>
  <c r="Z92" i="1" s="1"/>
  <c r="AB92" i="1" s="1"/>
  <c r="BC93" i="1"/>
  <c r="BE93" i="1" s="1"/>
  <c r="BK93" i="1" s="1"/>
  <c r="BL93" i="1" s="1"/>
  <c r="BB94" i="1" s="1"/>
  <c r="BJ94" i="1" s="1"/>
  <c r="BF93" i="1"/>
  <c r="AO79" i="1"/>
  <c r="AP79" i="1" s="1"/>
  <c r="AH80" i="1" s="1"/>
  <c r="BK99" i="2" l="1"/>
  <c r="BL99" i="2" s="1"/>
  <c r="BB100" i="2" s="1"/>
  <c r="AF100" i="2"/>
  <c r="AG100" i="2" s="1"/>
  <c r="Y101" i="2" s="1"/>
  <c r="AW94" i="2"/>
  <c r="AR94" i="2"/>
  <c r="AT94" i="2" s="1"/>
  <c r="AU94" i="2"/>
  <c r="AY94" i="2"/>
  <c r="BF100" i="2"/>
  <c r="BJ100" i="2"/>
  <c r="BC100" i="2"/>
  <c r="BE100" i="2" s="1"/>
  <c r="AO99" i="2"/>
  <c r="AP99" i="2" s="1"/>
  <c r="AH100" i="2" s="1"/>
  <c r="AZ87" i="1"/>
  <c r="BA87" i="1" s="1"/>
  <c r="AQ88" i="1" s="1"/>
  <c r="AC92" i="1"/>
  <c r="AE92" i="1"/>
  <c r="AF92" i="1"/>
  <c r="AG92" i="1" s="1"/>
  <c r="Y93" i="1" s="1"/>
  <c r="BC94" i="1"/>
  <c r="BE94" i="1" s="1"/>
  <c r="BF94" i="1"/>
  <c r="AL80" i="1"/>
  <c r="AN80" i="1"/>
  <c r="AI80" i="1"/>
  <c r="AK80" i="1" s="1"/>
  <c r="BK100" i="2" l="1"/>
  <c r="BL100" i="2" s="1"/>
  <c r="BB101" i="2" s="1"/>
  <c r="Z101" i="2"/>
  <c r="AB101" i="2" s="1"/>
  <c r="AE101" i="2"/>
  <c r="AC101" i="2"/>
  <c r="AZ94" i="2"/>
  <c r="BA94" i="2" s="1"/>
  <c r="AQ95" i="2" s="1"/>
  <c r="AY88" i="1"/>
  <c r="AW88" i="1"/>
  <c r="AR88" i="1"/>
  <c r="AT88" i="1" s="1"/>
  <c r="AU88" i="1"/>
  <c r="BJ101" i="2"/>
  <c r="BC101" i="2"/>
  <c r="BE101" i="2" s="1"/>
  <c r="BF101" i="2"/>
  <c r="AN100" i="2"/>
  <c r="AI100" i="2"/>
  <c r="AK100" i="2" s="1"/>
  <c r="AL100" i="2"/>
  <c r="AC93" i="1"/>
  <c r="Z93" i="1"/>
  <c r="AB93" i="1" s="1"/>
  <c r="AE93" i="1"/>
  <c r="AO80" i="1"/>
  <c r="AP80" i="1" s="1"/>
  <c r="AH81" i="1" s="1"/>
  <c r="BK94" i="1"/>
  <c r="BL94" i="1" s="1"/>
  <c r="BB95" i="1" s="1"/>
  <c r="BJ95" i="1" s="1"/>
  <c r="AF101" i="2" l="1"/>
  <c r="AG101" i="2" s="1"/>
  <c r="Y102" i="2" s="1"/>
  <c r="AW95" i="2"/>
  <c r="AR95" i="2"/>
  <c r="AT95" i="2" s="1"/>
  <c r="AY95" i="2"/>
  <c r="AU95" i="2"/>
  <c r="AZ88" i="1"/>
  <c r="BA88" i="1" s="1"/>
  <c r="AQ89" i="1" s="1"/>
  <c r="AU89" i="1" s="1"/>
  <c r="BK101" i="2"/>
  <c r="BL101" i="2" s="1"/>
  <c r="BB102" i="2" s="1"/>
  <c r="AO100" i="2"/>
  <c r="AP100" i="2" s="1"/>
  <c r="AH101" i="2" s="1"/>
  <c r="AF93" i="1"/>
  <c r="AG93" i="1" s="1"/>
  <c r="Y94" i="1" s="1"/>
  <c r="BC95" i="1"/>
  <c r="BE95" i="1" s="1"/>
  <c r="BF95" i="1"/>
  <c r="AN81" i="1"/>
  <c r="AI81" i="1"/>
  <c r="AK81" i="1" s="1"/>
  <c r="AL81" i="1"/>
  <c r="AC102" i="2" l="1"/>
  <c r="AE102" i="2"/>
  <c r="Z102" i="2"/>
  <c r="AB102" i="2" s="1"/>
  <c r="AF102" i="2" s="1"/>
  <c r="AG102" i="2" s="1"/>
  <c r="Y103" i="2" s="1"/>
  <c r="AZ95" i="2"/>
  <c r="BA95" i="2" s="1"/>
  <c r="AQ96" i="2" s="1"/>
  <c r="AR89" i="1"/>
  <c r="AT89" i="1" s="1"/>
  <c r="AY89" i="1"/>
  <c r="AW89" i="1"/>
  <c r="AZ89" i="1" s="1"/>
  <c r="BA89" i="1" s="1"/>
  <c r="AQ90" i="1" s="1"/>
  <c r="BJ102" i="2"/>
  <c r="BF102" i="2"/>
  <c r="BC102" i="2"/>
  <c r="BE102" i="2" s="1"/>
  <c r="AL101" i="2"/>
  <c r="AN101" i="2"/>
  <c r="AI101" i="2"/>
  <c r="AK101" i="2" s="1"/>
  <c r="AC94" i="1"/>
  <c r="AE94" i="1"/>
  <c r="Z94" i="1"/>
  <c r="AB94" i="1" s="1"/>
  <c r="AO81" i="1"/>
  <c r="AP81" i="1" s="1"/>
  <c r="AH82" i="1" s="1"/>
  <c r="BK95" i="1"/>
  <c r="BL95" i="1" s="1"/>
  <c r="BB96" i="1" s="1"/>
  <c r="BJ96" i="1" s="1"/>
  <c r="AC103" i="2" l="1"/>
  <c r="Z103" i="2"/>
  <c r="AB103" i="2" s="1"/>
  <c r="AE103" i="2"/>
  <c r="BK102" i="2"/>
  <c r="BL102" i="2" s="1"/>
  <c r="BB103" i="2" s="1"/>
  <c r="BC103" i="2" s="1"/>
  <c r="BE103" i="2" s="1"/>
  <c r="AW96" i="2"/>
  <c r="AU96" i="2"/>
  <c r="AR96" i="2"/>
  <c r="AT96" i="2" s="1"/>
  <c r="AY96" i="2"/>
  <c r="AY90" i="1"/>
  <c r="AW90" i="1"/>
  <c r="AR90" i="1"/>
  <c r="AT90" i="1" s="1"/>
  <c r="AZ90" i="1" s="1"/>
  <c r="BA90" i="1" s="1"/>
  <c r="AQ91" i="1" s="1"/>
  <c r="AU90" i="1"/>
  <c r="AO101" i="2"/>
  <c r="AP101" i="2" s="1"/>
  <c r="AH102" i="2" s="1"/>
  <c r="AL102" i="2" s="1"/>
  <c r="AF94" i="1"/>
  <c r="AG94" i="1" s="1"/>
  <c r="Y95" i="1" s="1"/>
  <c r="Z95" i="1" s="1"/>
  <c r="AB95" i="1" s="1"/>
  <c r="BF96" i="1"/>
  <c r="BC96" i="1"/>
  <c r="BE96" i="1" s="1"/>
  <c r="AI82" i="1"/>
  <c r="AK82" i="1" s="1"/>
  <c r="AN82" i="1"/>
  <c r="AL82" i="1"/>
  <c r="AZ96" i="2" l="1"/>
  <c r="BA96" i="2" s="1"/>
  <c r="AQ97" i="2" s="1"/>
  <c r="AW97" i="2" s="1"/>
  <c r="BJ103" i="2"/>
  <c r="AF103" i="2"/>
  <c r="AG103" i="2" s="1"/>
  <c r="Y104" i="2" s="1"/>
  <c r="BF103" i="2"/>
  <c r="BK103" i="2" s="1"/>
  <c r="BL103" i="2" s="1"/>
  <c r="BB104" i="2" s="1"/>
  <c r="AY97" i="2"/>
  <c r="AU91" i="1"/>
  <c r="AW91" i="1"/>
  <c r="AR91" i="1"/>
  <c r="AT91" i="1" s="1"/>
  <c r="AY91" i="1"/>
  <c r="AZ91" i="1" s="1"/>
  <c r="BA91" i="1" s="1"/>
  <c r="AQ92" i="1" s="1"/>
  <c r="AW92" i="1" s="1"/>
  <c r="AI102" i="2"/>
  <c r="AK102" i="2" s="1"/>
  <c r="AN102" i="2"/>
  <c r="AC95" i="1"/>
  <c r="AE95" i="1"/>
  <c r="BK96" i="1"/>
  <c r="BL96" i="1" s="1"/>
  <c r="BB97" i="1" s="1"/>
  <c r="BJ97" i="1" s="1"/>
  <c r="AO82" i="1"/>
  <c r="AP82" i="1" s="1"/>
  <c r="AH83" i="1" s="1"/>
  <c r="AU97" i="2" l="1"/>
  <c r="AR97" i="2"/>
  <c r="AT97" i="2" s="1"/>
  <c r="AZ97" i="2" s="1"/>
  <c r="BA97" i="2" s="1"/>
  <c r="AQ98" i="2" s="1"/>
  <c r="Z104" i="2"/>
  <c r="AB104" i="2" s="1"/>
  <c r="AC104" i="2"/>
  <c r="AE104" i="2"/>
  <c r="AF95" i="1"/>
  <c r="AG95" i="1" s="1"/>
  <c r="Y96" i="1" s="1"/>
  <c r="BC104" i="2"/>
  <c r="BE104" i="2" s="1"/>
  <c r="BF104" i="2"/>
  <c r="BJ104" i="2"/>
  <c r="AO102" i="2"/>
  <c r="AP102" i="2" s="1"/>
  <c r="AH103" i="2" s="1"/>
  <c r="AR92" i="1"/>
  <c r="AT92" i="1" s="1"/>
  <c r="AY92" i="1"/>
  <c r="AU92" i="1"/>
  <c r="Z96" i="1"/>
  <c r="AB96" i="1" s="1"/>
  <c r="AC96" i="1"/>
  <c r="AE96" i="1"/>
  <c r="BC97" i="1"/>
  <c r="BE97" i="1" s="1"/>
  <c r="BF97" i="1"/>
  <c r="AL83" i="1"/>
  <c r="AN83" i="1"/>
  <c r="AI83" i="1"/>
  <c r="AK83" i="1" s="1"/>
  <c r="AW98" i="2" l="1"/>
  <c r="AY98" i="2"/>
  <c r="AU98" i="2"/>
  <c r="AR98" i="2"/>
  <c r="AT98" i="2" s="1"/>
  <c r="AZ98" i="2" s="1"/>
  <c r="BA98" i="2" s="1"/>
  <c r="AQ99" i="2" s="1"/>
  <c r="AW99" i="2" s="1"/>
  <c r="AF104" i="2"/>
  <c r="AG104" i="2" s="1"/>
  <c r="Y105" i="2" s="1"/>
  <c r="BK104" i="2"/>
  <c r="BL104" i="2" s="1"/>
  <c r="BB105" i="2" s="1"/>
  <c r="AN103" i="2"/>
  <c r="AI103" i="2"/>
  <c r="AK103" i="2" s="1"/>
  <c r="AL103" i="2"/>
  <c r="AZ92" i="1"/>
  <c r="BA92" i="1" s="1"/>
  <c r="AQ93" i="1" s="1"/>
  <c r="AF96" i="1"/>
  <c r="AG96" i="1" s="1"/>
  <c r="Y97" i="1" s="1"/>
  <c r="AO83" i="1"/>
  <c r="AP83" i="1" s="1"/>
  <c r="AH84" i="1" s="1"/>
  <c r="BK97" i="1"/>
  <c r="BL97" i="1" s="1"/>
  <c r="BB98" i="1" s="1"/>
  <c r="BJ98" i="1" s="1"/>
  <c r="AE105" i="2" l="1"/>
  <c r="Z105" i="2"/>
  <c r="AB105" i="2" s="1"/>
  <c r="AC105" i="2"/>
  <c r="AU93" i="1"/>
  <c r="AW93" i="1"/>
  <c r="AR93" i="1"/>
  <c r="AT93" i="1" s="1"/>
  <c r="AY93" i="1"/>
  <c r="AZ93" i="1" s="1"/>
  <c r="BA93" i="1" s="1"/>
  <c r="AQ94" i="1" s="1"/>
  <c r="AW94" i="1" s="1"/>
  <c r="BF105" i="2"/>
  <c r="BJ105" i="2"/>
  <c r="BC105" i="2"/>
  <c r="BE105" i="2" s="1"/>
  <c r="AY99" i="2"/>
  <c r="AU99" i="2"/>
  <c r="AR99" i="2"/>
  <c r="AT99" i="2" s="1"/>
  <c r="AO103" i="2"/>
  <c r="AP103" i="2" s="1"/>
  <c r="AH104" i="2" s="1"/>
  <c r="Z97" i="1"/>
  <c r="AB97" i="1" s="1"/>
  <c r="AE97" i="1"/>
  <c r="AC97" i="1"/>
  <c r="BF98" i="1"/>
  <c r="BC98" i="1"/>
  <c r="BE98" i="1" s="1"/>
  <c r="AL84" i="1"/>
  <c r="AI84" i="1"/>
  <c r="AK84" i="1" s="1"/>
  <c r="AN84" i="1"/>
  <c r="BK105" i="2" l="1"/>
  <c r="BL105" i="2" s="1"/>
  <c r="BB106" i="2" s="1"/>
  <c r="AF105" i="2"/>
  <c r="AG105" i="2" s="1"/>
  <c r="Y106" i="2" s="1"/>
  <c r="AZ99" i="2"/>
  <c r="BA99" i="2" s="1"/>
  <c r="AQ100" i="2" s="1"/>
  <c r="AW100" i="2" s="1"/>
  <c r="BF106" i="2"/>
  <c r="BJ106" i="2"/>
  <c r="BC106" i="2"/>
  <c r="BE106" i="2" s="1"/>
  <c r="AL104" i="2"/>
  <c r="AN104" i="2"/>
  <c r="AI104" i="2"/>
  <c r="AK104" i="2" s="1"/>
  <c r="AY94" i="1"/>
  <c r="AU94" i="1"/>
  <c r="AR94" i="1"/>
  <c r="AT94" i="1" s="1"/>
  <c r="BK98" i="1"/>
  <c r="BL98" i="1" s="1"/>
  <c r="BB99" i="1" s="1"/>
  <c r="AF97" i="1"/>
  <c r="AG97" i="1" s="1"/>
  <c r="Y98" i="1" s="1"/>
  <c r="AO84" i="1"/>
  <c r="AP84" i="1" s="1"/>
  <c r="AH85" i="1" s="1"/>
  <c r="AO104" i="2" l="1"/>
  <c r="AP104" i="2" s="1"/>
  <c r="AH105" i="2" s="1"/>
  <c r="AY100" i="2"/>
  <c r="AU100" i="2"/>
  <c r="AC106" i="2"/>
  <c r="AE106" i="2"/>
  <c r="Z106" i="2"/>
  <c r="AB106" i="2" s="1"/>
  <c r="BK106" i="2"/>
  <c r="BL106" i="2" s="1"/>
  <c r="BB107" i="2" s="1"/>
  <c r="BJ107" i="2" s="1"/>
  <c r="AR100" i="2"/>
  <c r="AT100" i="2" s="1"/>
  <c r="AZ100" i="2" s="1"/>
  <c r="BA100" i="2" s="1"/>
  <c r="AQ101" i="2" s="1"/>
  <c r="AW101" i="2" s="1"/>
  <c r="AL105" i="2"/>
  <c r="AN105" i="2"/>
  <c r="AI105" i="2"/>
  <c r="AK105" i="2" s="1"/>
  <c r="AZ94" i="1"/>
  <c r="BA94" i="1" s="1"/>
  <c r="AQ95" i="1" s="1"/>
  <c r="AW95" i="1" s="1"/>
  <c r="BC99" i="1"/>
  <c r="BE99" i="1" s="1"/>
  <c r="BJ99" i="1"/>
  <c r="BF99" i="1"/>
  <c r="AE98" i="1"/>
  <c r="Z98" i="1"/>
  <c r="AB98" i="1" s="1"/>
  <c r="AC98" i="1"/>
  <c r="AN85" i="1"/>
  <c r="AL85" i="1"/>
  <c r="AI85" i="1"/>
  <c r="AK85" i="1" s="1"/>
  <c r="BC107" i="2" l="1"/>
  <c r="BE107" i="2" s="1"/>
  <c r="BF107" i="2"/>
  <c r="AF106" i="2"/>
  <c r="AG106" i="2" s="1"/>
  <c r="Y107" i="2" s="1"/>
  <c r="AE107" i="2" s="1"/>
  <c r="BK107" i="2"/>
  <c r="BL107" i="2" s="1"/>
  <c r="BB108" i="2" s="1"/>
  <c r="BF108" i="2" s="1"/>
  <c r="AR101" i="2"/>
  <c r="AT101" i="2" s="1"/>
  <c r="AU101" i="2"/>
  <c r="AY101" i="2"/>
  <c r="AO105" i="2"/>
  <c r="AP105" i="2" s="1"/>
  <c r="AH106" i="2" s="1"/>
  <c r="BK99" i="1"/>
  <c r="BL99" i="1" s="1"/>
  <c r="BB100" i="1" s="1"/>
  <c r="BJ100" i="1" s="1"/>
  <c r="AY95" i="1"/>
  <c r="AU95" i="1"/>
  <c r="AR95" i="1"/>
  <c r="AT95" i="1" s="1"/>
  <c r="AF98" i="1"/>
  <c r="AG98" i="1" s="1"/>
  <c r="Y99" i="1" s="1"/>
  <c r="AO85" i="1"/>
  <c r="AP85" i="1" s="1"/>
  <c r="AH86" i="1" s="1"/>
  <c r="Z107" i="2" l="1"/>
  <c r="AB107" i="2" s="1"/>
  <c r="AC107" i="2"/>
  <c r="BC108" i="2"/>
  <c r="BE108" i="2" s="1"/>
  <c r="BJ108" i="2"/>
  <c r="AF107" i="2"/>
  <c r="AG107" i="2" s="1"/>
  <c r="Y108" i="2" s="1"/>
  <c r="Z108" i="2" s="1"/>
  <c r="AB108" i="2" s="1"/>
  <c r="AZ101" i="2"/>
  <c r="BA101" i="2" s="1"/>
  <c r="AQ102" i="2" s="1"/>
  <c r="AW102" i="2" s="1"/>
  <c r="BF100" i="1"/>
  <c r="BC100" i="1"/>
  <c r="BE100" i="1" s="1"/>
  <c r="BK108" i="2"/>
  <c r="BL108" i="2" s="1"/>
  <c r="BB109" i="2" s="1"/>
  <c r="AL106" i="2"/>
  <c r="AI106" i="2"/>
  <c r="AK106" i="2" s="1"/>
  <c r="AN106" i="2"/>
  <c r="AZ95" i="1"/>
  <c r="BA95" i="1" s="1"/>
  <c r="AQ96" i="1" s="1"/>
  <c r="Z99" i="1"/>
  <c r="AB99" i="1" s="1"/>
  <c r="AC99" i="1"/>
  <c r="AE99" i="1"/>
  <c r="BK100" i="1"/>
  <c r="BL100" i="1" s="1"/>
  <c r="BB101" i="1" s="1"/>
  <c r="AL86" i="1"/>
  <c r="AI86" i="1"/>
  <c r="AK86" i="1" s="1"/>
  <c r="AN86" i="1"/>
  <c r="AC108" i="2" l="1"/>
  <c r="AE108" i="2"/>
  <c r="AF108" i="2" s="1"/>
  <c r="AG108" i="2" s="1"/>
  <c r="Y109" i="2" s="1"/>
  <c r="AR102" i="2"/>
  <c r="AT102" i="2" s="1"/>
  <c r="AY102" i="2"/>
  <c r="AU102" i="2"/>
  <c r="AR96" i="1"/>
  <c r="AT96" i="1" s="1"/>
  <c r="AW96" i="1"/>
  <c r="AY96" i="1"/>
  <c r="AU96" i="1"/>
  <c r="AZ96" i="1" s="1"/>
  <c r="BA96" i="1" s="1"/>
  <c r="AQ97" i="1" s="1"/>
  <c r="AW97" i="1" s="1"/>
  <c r="BJ109" i="2"/>
  <c r="BC109" i="2"/>
  <c r="BE109" i="2" s="1"/>
  <c r="BF109" i="2"/>
  <c r="AO106" i="2"/>
  <c r="AP106" i="2" s="1"/>
  <c r="AH107" i="2" s="1"/>
  <c r="BC101" i="1"/>
  <c r="BE101" i="1" s="1"/>
  <c r="BJ101" i="1"/>
  <c r="AF99" i="1"/>
  <c r="AG99" i="1" s="1"/>
  <c r="Y100" i="1" s="1"/>
  <c r="BF101" i="1"/>
  <c r="AO86" i="1"/>
  <c r="AP86" i="1" s="1"/>
  <c r="AH87" i="1" s="1"/>
  <c r="AZ102" i="2" l="1"/>
  <c r="BA102" i="2" s="1"/>
  <c r="AQ103" i="2" s="1"/>
  <c r="AR103" i="2" s="1"/>
  <c r="AT103" i="2" s="1"/>
  <c r="AC109" i="2"/>
  <c r="AE109" i="2"/>
  <c r="Z109" i="2"/>
  <c r="AB109" i="2" s="1"/>
  <c r="AF109" i="2" s="1"/>
  <c r="AG109" i="2" s="1"/>
  <c r="Y110" i="2" s="1"/>
  <c r="AW103" i="2"/>
  <c r="AU103" i="2"/>
  <c r="AY103" i="2"/>
  <c r="BK109" i="2"/>
  <c r="BL109" i="2" s="1"/>
  <c r="BB110" i="2" s="1"/>
  <c r="AN107" i="2"/>
  <c r="AL107" i="2"/>
  <c r="AI107" i="2"/>
  <c r="AK107" i="2" s="1"/>
  <c r="AO107" i="2" s="1"/>
  <c r="AP107" i="2" s="1"/>
  <c r="AH108" i="2" s="1"/>
  <c r="AY97" i="1"/>
  <c r="AU97" i="1"/>
  <c r="AR97" i="1"/>
  <c r="AT97" i="1" s="1"/>
  <c r="BK101" i="1"/>
  <c r="BL101" i="1" s="1"/>
  <c r="BB102" i="1" s="1"/>
  <c r="BJ102" i="1" s="1"/>
  <c r="AE100" i="1"/>
  <c r="Z100" i="1"/>
  <c r="AB100" i="1" s="1"/>
  <c r="AC100" i="1"/>
  <c r="AI87" i="1"/>
  <c r="AK87" i="1" s="1"/>
  <c r="AN87" i="1"/>
  <c r="AL87" i="1"/>
  <c r="AC110" i="2" l="1"/>
  <c r="Z110" i="2"/>
  <c r="AB110" i="2" s="1"/>
  <c r="AE110" i="2"/>
  <c r="AZ103" i="2"/>
  <c r="BA103" i="2" s="1"/>
  <c r="AQ104" i="2" s="1"/>
  <c r="BF102" i="1"/>
  <c r="BF110" i="2"/>
  <c r="BC110" i="2"/>
  <c r="BE110" i="2" s="1"/>
  <c r="BK110" i="2" s="1"/>
  <c r="BL110" i="2" s="1"/>
  <c r="BB111" i="2" s="1"/>
  <c r="BJ110" i="2"/>
  <c r="AI108" i="2"/>
  <c r="AK108" i="2" s="1"/>
  <c r="AN108" i="2"/>
  <c r="AL108" i="2"/>
  <c r="BC102" i="1"/>
  <c r="BE102" i="1" s="1"/>
  <c r="BK102" i="1" s="1"/>
  <c r="BL102" i="1" s="1"/>
  <c r="BB103" i="1" s="1"/>
  <c r="BJ103" i="1" s="1"/>
  <c r="AZ97" i="1"/>
  <c r="BA97" i="1" s="1"/>
  <c r="AQ98" i="1" s="1"/>
  <c r="AW98" i="1" s="1"/>
  <c r="AF100" i="1"/>
  <c r="AG100" i="1" s="1"/>
  <c r="Y101" i="1" s="1"/>
  <c r="AO87" i="1"/>
  <c r="AP87" i="1" s="1"/>
  <c r="AH88" i="1" s="1"/>
  <c r="AF110" i="2" l="1"/>
  <c r="AG110" i="2" s="1"/>
  <c r="Y111" i="2" s="1"/>
  <c r="AW104" i="2"/>
  <c r="AU104" i="2"/>
  <c r="AY104" i="2"/>
  <c r="AR104" i="2"/>
  <c r="AT104" i="2" s="1"/>
  <c r="BC111" i="2"/>
  <c r="BE111" i="2" s="1"/>
  <c r="BF111" i="2"/>
  <c r="BJ111" i="2"/>
  <c r="AO108" i="2"/>
  <c r="AP108" i="2" s="1"/>
  <c r="AH109" i="2" s="1"/>
  <c r="AY98" i="1"/>
  <c r="AU98" i="1"/>
  <c r="AR98" i="1"/>
  <c r="AT98" i="1" s="1"/>
  <c r="BF103" i="1"/>
  <c r="BC103" i="1"/>
  <c r="BE103" i="1" s="1"/>
  <c r="AE101" i="1"/>
  <c r="Z101" i="1"/>
  <c r="AB101" i="1" s="1"/>
  <c r="AC101" i="1"/>
  <c r="AL88" i="1"/>
  <c r="AN88" i="1"/>
  <c r="AI88" i="1"/>
  <c r="AK88" i="1" s="1"/>
  <c r="BK111" i="2" l="1"/>
  <c r="BL111" i="2" s="1"/>
  <c r="BB112" i="2" s="1"/>
  <c r="AZ104" i="2"/>
  <c r="BA104" i="2" s="1"/>
  <c r="AQ105" i="2" s="1"/>
  <c r="AY105" i="2" s="1"/>
  <c r="AC111" i="2"/>
  <c r="Z111" i="2"/>
  <c r="AB111" i="2" s="1"/>
  <c r="AE111" i="2"/>
  <c r="AW105" i="2"/>
  <c r="AR105" i="2"/>
  <c r="AT105" i="2" s="1"/>
  <c r="AU105" i="2"/>
  <c r="BK103" i="1"/>
  <c r="BL103" i="1" s="1"/>
  <c r="BB104" i="1" s="1"/>
  <c r="BJ104" i="1" s="1"/>
  <c r="BC112" i="2"/>
  <c r="BE112" i="2" s="1"/>
  <c r="BF112" i="2"/>
  <c r="BJ112" i="2"/>
  <c r="AN109" i="2"/>
  <c r="AL109" i="2"/>
  <c r="AI109" i="2"/>
  <c r="AK109" i="2" s="1"/>
  <c r="AO109" i="2" s="1"/>
  <c r="AP109" i="2" s="1"/>
  <c r="AH110" i="2" s="1"/>
  <c r="AL110" i="2" s="1"/>
  <c r="AZ98" i="1"/>
  <c r="BA98" i="1" s="1"/>
  <c r="AQ99" i="1" s="1"/>
  <c r="AW99" i="1" s="1"/>
  <c r="AF101" i="1"/>
  <c r="AG101" i="1" s="1"/>
  <c r="Y102" i="1" s="1"/>
  <c r="BF104" i="1"/>
  <c r="BC104" i="1"/>
  <c r="BE104" i="1" s="1"/>
  <c r="AO88" i="1"/>
  <c r="AP88" i="1" s="1"/>
  <c r="AH89" i="1" s="1"/>
  <c r="AF111" i="2" l="1"/>
  <c r="AG111" i="2" s="1"/>
  <c r="Y112" i="2" s="1"/>
  <c r="AZ105" i="2"/>
  <c r="BA105" i="2" s="1"/>
  <c r="AQ106" i="2" s="1"/>
  <c r="BK112" i="2"/>
  <c r="BL112" i="2" s="1"/>
  <c r="BB113" i="2" s="1"/>
  <c r="AI110" i="2"/>
  <c r="AK110" i="2" s="1"/>
  <c r="AN110" i="2"/>
  <c r="AY99" i="1"/>
  <c r="AU99" i="1"/>
  <c r="AR99" i="1"/>
  <c r="AT99" i="1" s="1"/>
  <c r="AE102" i="1"/>
  <c r="Z102" i="1"/>
  <c r="AB102" i="1" s="1"/>
  <c r="AC102" i="1"/>
  <c r="BK104" i="1"/>
  <c r="BL104" i="1" s="1"/>
  <c r="BB105" i="1" s="1"/>
  <c r="BJ105" i="1" s="1"/>
  <c r="AN89" i="1"/>
  <c r="AL89" i="1"/>
  <c r="AI89" i="1"/>
  <c r="AK89" i="1" s="1"/>
  <c r="AO110" i="2" l="1"/>
  <c r="AP110" i="2" s="1"/>
  <c r="AH111" i="2" s="1"/>
  <c r="AC112" i="2"/>
  <c r="AE112" i="2"/>
  <c r="Z112" i="2"/>
  <c r="AB112" i="2" s="1"/>
  <c r="AF112" i="2" s="1"/>
  <c r="AG112" i="2" s="1"/>
  <c r="Y113" i="2" s="1"/>
  <c r="AW106" i="2"/>
  <c r="AU106" i="2"/>
  <c r="AR106" i="2"/>
  <c r="AT106" i="2" s="1"/>
  <c r="AY106" i="2"/>
  <c r="AZ99" i="1"/>
  <c r="BA99" i="1" s="1"/>
  <c r="AQ100" i="1" s="1"/>
  <c r="AR100" i="1" s="1"/>
  <c r="AT100" i="1" s="1"/>
  <c r="BF113" i="2"/>
  <c r="BC113" i="2"/>
  <c r="BE113" i="2" s="1"/>
  <c r="BJ113" i="2"/>
  <c r="AN111" i="2"/>
  <c r="AL111" i="2"/>
  <c r="AI111" i="2"/>
  <c r="AK111" i="2" s="1"/>
  <c r="AF102" i="1"/>
  <c r="AG102" i="1" s="1"/>
  <c r="Y103" i="1" s="1"/>
  <c r="BC105" i="1"/>
  <c r="BE105" i="1" s="1"/>
  <c r="BF105" i="1"/>
  <c r="AO89" i="1"/>
  <c r="AP89" i="1" s="1"/>
  <c r="AH90" i="1" s="1"/>
  <c r="AC113" i="2" l="1"/>
  <c r="Z113" i="2"/>
  <c r="AB113" i="2" s="1"/>
  <c r="AE113" i="2"/>
  <c r="AZ106" i="2"/>
  <c r="BA106" i="2" s="1"/>
  <c r="AQ107" i="2" s="1"/>
  <c r="AW107" i="2" s="1"/>
  <c r="AU100" i="1"/>
  <c r="AY100" i="1"/>
  <c r="AW100" i="1"/>
  <c r="BK113" i="2"/>
  <c r="BL113" i="2" s="1"/>
  <c r="BB114" i="2" s="1"/>
  <c r="AO111" i="2"/>
  <c r="AP111" i="2" s="1"/>
  <c r="AH112" i="2" s="1"/>
  <c r="AN112" i="2" s="1"/>
  <c r="AZ100" i="1"/>
  <c r="BA100" i="1" s="1"/>
  <c r="AQ101" i="1" s="1"/>
  <c r="AW101" i="1" s="1"/>
  <c r="BK105" i="1"/>
  <c r="BL105" i="1" s="1"/>
  <c r="BB106" i="1" s="1"/>
  <c r="BJ106" i="1" s="1"/>
  <c r="AE103" i="1"/>
  <c r="AC103" i="1"/>
  <c r="Z103" i="1"/>
  <c r="AB103" i="1" s="1"/>
  <c r="AN90" i="1"/>
  <c r="AL90" i="1"/>
  <c r="AI90" i="1"/>
  <c r="AK90" i="1" s="1"/>
  <c r="AR107" i="2" l="1"/>
  <c r="AT107" i="2" s="1"/>
  <c r="AL112" i="2"/>
  <c r="AY107" i="2"/>
  <c r="AF113" i="2"/>
  <c r="AG113" i="2" s="1"/>
  <c r="Y114" i="2" s="1"/>
  <c r="AU107" i="2"/>
  <c r="AI112" i="2"/>
  <c r="AK112" i="2" s="1"/>
  <c r="BF114" i="2"/>
  <c r="BJ114" i="2"/>
  <c r="BC114" i="2"/>
  <c r="BE114" i="2" s="1"/>
  <c r="AO112" i="2"/>
  <c r="AP112" i="2" s="1"/>
  <c r="AH113" i="2" s="1"/>
  <c r="AY101" i="1"/>
  <c r="AU101" i="1"/>
  <c r="AR101" i="1"/>
  <c r="AT101" i="1" s="1"/>
  <c r="BC106" i="1"/>
  <c r="BE106" i="1" s="1"/>
  <c r="BK106" i="1" s="1"/>
  <c r="BL106" i="1" s="1"/>
  <c r="BB107" i="1" s="1"/>
  <c r="BF106" i="1"/>
  <c r="AF103" i="1"/>
  <c r="AG103" i="1" s="1"/>
  <c r="Y104" i="1" s="1"/>
  <c r="AC104" i="1" s="1"/>
  <c r="AO90" i="1"/>
  <c r="AP90" i="1" s="1"/>
  <c r="AH91" i="1" s="1"/>
  <c r="BK114" i="2" l="1"/>
  <c r="BL114" i="2" s="1"/>
  <c r="BB115" i="2" s="1"/>
  <c r="AC114" i="2"/>
  <c r="AE114" i="2"/>
  <c r="Z114" i="2"/>
  <c r="AB114" i="2" s="1"/>
  <c r="AF114" i="2" s="1"/>
  <c r="AG114" i="2" s="1"/>
  <c r="Y115" i="2" s="1"/>
  <c r="AZ107" i="2"/>
  <c r="BA107" i="2" s="1"/>
  <c r="AQ108" i="2" s="1"/>
  <c r="AZ101" i="1"/>
  <c r="BA101" i="1" s="1"/>
  <c r="AQ102" i="1" s="1"/>
  <c r="AU102" i="1" s="1"/>
  <c r="BC115" i="2"/>
  <c r="BE115" i="2" s="1"/>
  <c r="BF115" i="2"/>
  <c r="BJ115" i="2"/>
  <c r="AN113" i="2"/>
  <c r="AI113" i="2"/>
  <c r="AK113" i="2" s="1"/>
  <c r="AL113" i="2"/>
  <c r="BC107" i="1"/>
  <c r="BE107" i="1" s="1"/>
  <c r="BJ107" i="1"/>
  <c r="AE104" i="1"/>
  <c r="Z104" i="1"/>
  <c r="AB104" i="1" s="1"/>
  <c r="BF107" i="1"/>
  <c r="AI91" i="1"/>
  <c r="AK91" i="1" s="1"/>
  <c r="AN91" i="1"/>
  <c r="AL91" i="1"/>
  <c r="AW108" i="2" l="1"/>
  <c r="AR108" i="2"/>
  <c r="AT108" i="2" s="1"/>
  <c r="AY108" i="2"/>
  <c r="AU108" i="2"/>
  <c r="AC115" i="2"/>
  <c r="Z115" i="2"/>
  <c r="AB115" i="2" s="1"/>
  <c r="AE115" i="2"/>
  <c r="AR102" i="1"/>
  <c r="AT102" i="1" s="1"/>
  <c r="AY102" i="1"/>
  <c r="AW102" i="1"/>
  <c r="AZ102" i="1"/>
  <c r="BA102" i="1" s="1"/>
  <c r="AQ103" i="1" s="1"/>
  <c r="BK115" i="2"/>
  <c r="BL115" i="2" s="1"/>
  <c r="BB116" i="2" s="1"/>
  <c r="AO113" i="2"/>
  <c r="AP113" i="2" s="1"/>
  <c r="AH114" i="2" s="1"/>
  <c r="AF104" i="1"/>
  <c r="AG104" i="1" s="1"/>
  <c r="Y105" i="1" s="1"/>
  <c r="AE105" i="1" s="1"/>
  <c r="BK107" i="1"/>
  <c r="BL107" i="1" s="1"/>
  <c r="BB108" i="1" s="1"/>
  <c r="BF108" i="1" s="1"/>
  <c r="AO91" i="1"/>
  <c r="AF115" i="2" l="1"/>
  <c r="AG115" i="2" s="1"/>
  <c r="Y116" i="2" s="1"/>
  <c r="Z116" i="2" s="1"/>
  <c r="AB116" i="2" s="1"/>
  <c r="AZ108" i="2"/>
  <c r="BA108" i="2" s="1"/>
  <c r="AQ109" i="2" s="1"/>
  <c r="AR103" i="1"/>
  <c r="AT103" i="1" s="1"/>
  <c r="AZ103" i="1" s="1"/>
  <c r="BA103" i="1" s="1"/>
  <c r="AQ104" i="1" s="1"/>
  <c r="AW103" i="1"/>
  <c r="AU103" i="1"/>
  <c r="AY103" i="1"/>
  <c r="BF116" i="2"/>
  <c r="BJ116" i="2"/>
  <c r="BC116" i="2"/>
  <c r="BE116" i="2" s="1"/>
  <c r="AI114" i="2"/>
  <c r="AK114" i="2" s="1"/>
  <c r="AL114" i="2"/>
  <c r="AN114" i="2"/>
  <c r="AC105" i="1"/>
  <c r="Z105" i="1"/>
  <c r="AB105" i="1" s="1"/>
  <c r="AF105" i="1" s="1"/>
  <c r="AG105" i="1" s="1"/>
  <c r="Y106" i="1" s="1"/>
  <c r="BC108" i="1"/>
  <c r="BE108" i="1" s="1"/>
  <c r="BJ108" i="1"/>
  <c r="AP91" i="1"/>
  <c r="AH92" i="1" s="1"/>
  <c r="BK116" i="2" l="1"/>
  <c r="BL116" i="2" s="1"/>
  <c r="BB117" i="2" s="1"/>
  <c r="AE116" i="2"/>
  <c r="AC116" i="2"/>
  <c r="AW109" i="2"/>
  <c r="AR109" i="2"/>
  <c r="AT109" i="2" s="1"/>
  <c r="AY109" i="2"/>
  <c r="AU109" i="2"/>
  <c r="AF116" i="2"/>
  <c r="AG116" i="2" s="1"/>
  <c r="Y117" i="2" s="1"/>
  <c r="AW104" i="1"/>
  <c r="AR104" i="1"/>
  <c r="AT104" i="1" s="1"/>
  <c r="AU104" i="1"/>
  <c r="AY104" i="1"/>
  <c r="BJ117" i="2"/>
  <c r="BC117" i="2"/>
  <c r="BE117" i="2" s="1"/>
  <c r="BF117" i="2"/>
  <c r="AO114" i="2"/>
  <c r="AP114" i="2" s="1"/>
  <c r="AH115" i="2" s="1"/>
  <c r="BK108" i="1"/>
  <c r="BL108" i="1" s="1"/>
  <c r="BB109" i="1" s="1"/>
  <c r="BJ109" i="1" s="1"/>
  <c r="AC106" i="1"/>
  <c r="AE106" i="1"/>
  <c r="Z106" i="1"/>
  <c r="AB106" i="1" s="1"/>
  <c r="AN92" i="1"/>
  <c r="AL92" i="1"/>
  <c r="AI92" i="1"/>
  <c r="AK92" i="1" s="1"/>
  <c r="AZ109" i="2" l="1"/>
  <c r="BA109" i="2" s="1"/>
  <c r="AQ110" i="2" s="1"/>
  <c r="BK117" i="2"/>
  <c r="BL117" i="2" s="1"/>
  <c r="BB118" i="2" s="1"/>
  <c r="AW110" i="2"/>
  <c r="AU110" i="2"/>
  <c r="AY110" i="2"/>
  <c r="AR110" i="2"/>
  <c r="AT110" i="2" s="1"/>
  <c r="AC117" i="2"/>
  <c r="AE117" i="2"/>
  <c r="Z117" i="2"/>
  <c r="AB117" i="2" s="1"/>
  <c r="AZ104" i="1"/>
  <c r="BA104" i="1" s="1"/>
  <c r="AQ105" i="1" s="1"/>
  <c r="BF109" i="1"/>
  <c r="BC109" i="1"/>
  <c r="BE109" i="1" s="1"/>
  <c r="BF118" i="2"/>
  <c r="BJ118" i="2"/>
  <c r="BC118" i="2"/>
  <c r="BE118" i="2" s="1"/>
  <c r="AI115" i="2"/>
  <c r="AK115" i="2" s="1"/>
  <c r="AN115" i="2"/>
  <c r="AL115" i="2"/>
  <c r="AF106" i="1"/>
  <c r="AG106" i="1" s="1"/>
  <c r="Y107" i="1" s="1"/>
  <c r="AC107" i="1" s="1"/>
  <c r="BK109" i="1"/>
  <c r="BL109" i="1" s="1"/>
  <c r="BB110" i="1" s="1"/>
  <c r="AO92" i="1"/>
  <c r="AP92" i="1" s="1"/>
  <c r="AH93" i="1" s="1"/>
  <c r="AF117" i="2" l="1"/>
  <c r="AG117" i="2" s="1"/>
  <c r="Y118" i="2" s="1"/>
  <c r="BK118" i="2"/>
  <c r="BL118" i="2" s="1"/>
  <c r="BB119" i="2" s="1"/>
  <c r="BC119" i="2" s="1"/>
  <c r="BE119" i="2" s="1"/>
  <c r="AZ110" i="2"/>
  <c r="BA110" i="2" s="1"/>
  <c r="AQ111" i="2" s="1"/>
  <c r="AR111" i="2" s="1"/>
  <c r="AT111" i="2" s="1"/>
  <c r="Z118" i="2"/>
  <c r="AB118" i="2" s="1"/>
  <c r="AE118" i="2"/>
  <c r="AC118" i="2"/>
  <c r="AW105" i="1"/>
  <c r="AY105" i="1"/>
  <c r="AU105" i="1"/>
  <c r="AR105" i="1"/>
  <c r="AT105" i="1" s="1"/>
  <c r="AZ105" i="1" s="1"/>
  <c r="BA105" i="1" s="1"/>
  <c r="AQ106" i="1" s="1"/>
  <c r="AU106" i="1" s="1"/>
  <c r="BJ119" i="2"/>
  <c r="BF119" i="2"/>
  <c r="AO115" i="2"/>
  <c r="AP115" i="2" s="1"/>
  <c r="AH116" i="2" s="1"/>
  <c r="AE107" i="1"/>
  <c r="Z107" i="1"/>
  <c r="AB107" i="1" s="1"/>
  <c r="BF110" i="1"/>
  <c r="BJ110" i="1"/>
  <c r="BC110" i="1"/>
  <c r="BE110" i="1" s="1"/>
  <c r="AN93" i="1"/>
  <c r="AL93" i="1"/>
  <c r="AI93" i="1"/>
  <c r="AK93" i="1" s="1"/>
  <c r="AY111" i="2" l="1"/>
  <c r="AU111" i="2"/>
  <c r="AW111" i="2"/>
  <c r="AZ111" i="2"/>
  <c r="BA111" i="2" s="1"/>
  <c r="AQ112" i="2" s="1"/>
  <c r="AF118" i="2"/>
  <c r="AG118" i="2" s="1"/>
  <c r="Y119" i="2" s="1"/>
  <c r="AR106" i="1"/>
  <c r="AT106" i="1" s="1"/>
  <c r="AW106" i="1"/>
  <c r="AY106" i="1"/>
  <c r="BK119" i="2"/>
  <c r="BL119" i="2" s="1"/>
  <c r="BB120" i="2" s="1"/>
  <c r="AN116" i="2"/>
  <c r="AI116" i="2"/>
  <c r="AK116" i="2" s="1"/>
  <c r="AL116" i="2"/>
  <c r="AF107" i="1"/>
  <c r="AG107" i="1" s="1"/>
  <c r="Y108" i="1" s="1"/>
  <c r="AE108" i="1" s="1"/>
  <c r="AO93" i="1"/>
  <c r="BK110" i="1"/>
  <c r="BL110" i="1" s="1"/>
  <c r="BB111" i="1" s="1"/>
  <c r="BJ111" i="1" s="1"/>
  <c r="AC108" i="1"/>
  <c r="Z108" i="1"/>
  <c r="AB108" i="1" s="1"/>
  <c r="AP93" i="1"/>
  <c r="AH94" i="1" s="1"/>
  <c r="Z119" i="2" l="1"/>
  <c r="AB119" i="2" s="1"/>
  <c r="AE119" i="2"/>
  <c r="AC119" i="2"/>
  <c r="AW112" i="2"/>
  <c r="AY112" i="2"/>
  <c r="AU112" i="2"/>
  <c r="AR112" i="2"/>
  <c r="AT112" i="2" s="1"/>
  <c r="AZ112" i="2" s="1"/>
  <c r="BA112" i="2" s="1"/>
  <c r="AQ113" i="2" s="1"/>
  <c r="AR113" i="2" s="1"/>
  <c r="AT113" i="2" s="1"/>
  <c r="AZ106" i="1"/>
  <c r="BA106" i="1" s="1"/>
  <c r="AQ107" i="1" s="1"/>
  <c r="BJ120" i="2"/>
  <c r="BF120" i="2"/>
  <c r="BC120" i="2"/>
  <c r="BE120" i="2" s="1"/>
  <c r="AO116" i="2"/>
  <c r="AP116" i="2" s="1"/>
  <c r="AH117" i="2" s="1"/>
  <c r="AF108" i="1"/>
  <c r="AG108" i="1" s="1"/>
  <c r="Y109" i="1" s="1"/>
  <c r="AC109" i="1" s="1"/>
  <c r="BC111" i="1"/>
  <c r="BE111" i="1" s="1"/>
  <c r="BF111" i="1"/>
  <c r="AI94" i="1"/>
  <c r="AK94" i="1" s="1"/>
  <c r="AN94" i="1"/>
  <c r="AL94" i="1"/>
  <c r="AW113" i="2" l="1"/>
  <c r="BK120" i="2"/>
  <c r="BL120" i="2" s="1"/>
  <c r="BB121" i="2" s="1"/>
  <c r="BJ121" i="2" s="1"/>
  <c r="AY113" i="2"/>
  <c r="AU113" i="2"/>
  <c r="AZ113" i="2" s="1"/>
  <c r="BA113" i="2" s="1"/>
  <c r="AQ114" i="2" s="1"/>
  <c r="AF119" i="2"/>
  <c r="AG119" i="2" s="1"/>
  <c r="Y120" i="2" s="1"/>
  <c r="AW107" i="1"/>
  <c r="AU107" i="1"/>
  <c r="AR107" i="1"/>
  <c r="AT107" i="1" s="1"/>
  <c r="AY107" i="1"/>
  <c r="BC121" i="2"/>
  <c r="BE121" i="2" s="1"/>
  <c r="BF121" i="2"/>
  <c r="AL117" i="2"/>
  <c r="AI117" i="2"/>
  <c r="AK117" i="2" s="1"/>
  <c r="AN117" i="2"/>
  <c r="BK111" i="1"/>
  <c r="BL111" i="1" s="1"/>
  <c r="BB112" i="1" s="1"/>
  <c r="BC112" i="1" s="1"/>
  <c r="BE112" i="1" s="1"/>
  <c r="Z109" i="1"/>
  <c r="AB109" i="1" s="1"/>
  <c r="AE109" i="1"/>
  <c r="AO94" i="1"/>
  <c r="Z120" i="2" l="1"/>
  <c r="AB120" i="2" s="1"/>
  <c r="AC120" i="2"/>
  <c r="AE120" i="2"/>
  <c r="AW114" i="2"/>
  <c r="AR114" i="2"/>
  <c r="AT114" i="2" s="1"/>
  <c r="AY114" i="2"/>
  <c r="AU114" i="2"/>
  <c r="AZ107" i="1"/>
  <c r="BA107" i="1" s="1"/>
  <c r="AQ108" i="1" s="1"/>
  <c r="BK121" i="2"/>
  <c r="BL121" i="2" s="1"/>
  <c r="BB122" i="2" s="1"/>
  <c r="AO117" i="2"/>
  <c r="AP117" i="2" s="1"/>
  <c r="AH118" i="2" s="1"/>
  <c r="AI118" i="2" s="1"/>
  <c r="AK118" i="2" s="1"/>
  <c r="AF109" i="1"/>
  <c r="AG109" i="1" s="1"/>
  <c r="Y110" i="1" s="1"/>
  <c r="Z110" i="1" s="1"/>
  <c r="AB110" i="1" s="1"/>
  <c r="BF112" i="1"/>
  <c r="BJ112" i="1"/>
  <c r="BK112" i="1" s="1"/>
  <c r="BL112" i="1" s="1"/>
  <c r="BB113" i="1" s="1"/>
  <c r="AP94" i="1"/>
  <c r="AH95" i="1" s="1"/>
  <c r="AN118" i="2" l="1"/>
  <c r="AF120" i="2"/>
  <c r="AG120" i="2" s="1"/>
  <c r="Y121" i="2" s="1"/>
  <c r="AZ114" i="2"/>
  <c r="BA114" i="2" s="1"/>
  <c r="AQ115" i="2" s="1"/>
  <c r="AW108" i="1"/>
  <c r="AY108" i="1"/>
  <c r="AU108" i="1"/>
  <c r="AR108" i="1"/>
  <c r="AT108" i="1" s="1"/>
  <c r="AC110" i="1"/>
  <c r="AL118" i="2"/>
  <c r="BF122" i="2"/>
  <c r="BJ122" i="2"/>
  <c r="BC122" i="2"/>
  <c r="BE122" i="2" s="1"/>
  <c r="BK122" i="2" s="1"/>
  <c r="BL122" i="2" s="1"/>
  <c r="BB123" i="2" s="1"/>
  <c r="AO118" i="2"/>
  <c r="AP118" i="2" s="1"/>
  <c r="AH119" i="2" s="1"/>
  <c r="AE110" i="1"/>
  <c r="AF110" i="1" s="1"/>
  <c r="AG110" i="1" s="1"/>
  <c r="Y111" i="1" s="1"/>
  <c r="BC113" i="1"/>
  <c r="BE113" i="1" s="1"/>
  <c r="BJ113" i="1"/>
  <c r="BF113" i="1"/>
  <c r="AI95" i="1"/>
  <c r="AK95" i="1" s="1"/>
  <c r="AN95" i="1"/>
  <c r="AL95" i="1"/>
  <c r="AC121" i="2" l="1"/>
  <c r="AE121" i="2"/>
  <c r="Z121" i="2"/>
  <c r="AB121" i="2" s="1"/>
  <c r="AF121" i="2" s="1"/>
  <c r="AG121" i="2" s="1"/>
  <c r="Y122" i="2" s="1"/>
  <c r="AW115" i="2"/>
  <c r="AR115" i="2"/>
  <c r="AT115" i="2" s="1"/>
  <c r="AY115" i="2"/>
  <c r="AU115" i="2"/>
  <c r="AZ108" i="1"/>
  <c r="BA108" i="1" s="1"/>
  <c r="AQ109" i="1" s="1"/>
  <c r="BF123" i="2"/>
  <c r="BC123" i="2"/>
  <c r="BE123" i="2" s="1"/>
  <c r="BJ123" i="2"/>
  <c r="AN119" i="2"/>
  <c r="AL119" i="2"/>
  <c r="AI119" i="2"/>
  <c r="AK119" i="2" s="1"/>
  <c r="AE111" i="1"/>
  <c r="Z111" i="1"/>
  <c r="AB111" i="1" s="1"/>
  <c r="AC111" i="1"/>
  <c r="BK113" i="1"/>
  <c r="BL113" i="1" s="1"/>
  <c r="BB114" i="1" s="1"/>
  <c r="BJ114" i="1" s="1"/>
  <c r="AO95" i="1"/>
  <c r="AP95" i="1" s="1"/>
  <c r="AH96" i="1" s="1"/>
  <c r="Z122" i="2" l="1"/>
  <c r="AB122" i="2" s="1"/>
  <c r="AC122" i="2"/>
  <c r="AE122" i="2"/>
  <c r="AO119" i="2"/>
  <c r="AP119" i="2" s="1"/>
  <c r="AH120" i="2" s="1"/>
  <c r="AN120" i="2" s="1"/>
  <c r="AZ115" i="2"/>
  <c r="BA115" i="2" s="1"/>
  <c r="AQ116" i="2" s="1"/>
  <c r="AW109" i="1"/>
  <c r="AR109" i="1"/>
  <c r="AT109" i="1" s="1"/>
  <c r="AZ109" i="1" s="1"/>
  <c r="BA109" i="1" s="1"/>
  <c r="AQ110" i="1" s="1"/>
  <c r="AU109" i="1"/>
  <c r="AY109" i="1"/>
  <c r="BK123" i="2"/>
  <c r="BL123" i="2" s="1"/>
  <c r="BB124" i="2" s="1"/>
  <c r="BF114" i="1"/>
  <c r="AF111" i="1"/>
  <c r="AG111" i="1" s="1"/>
  <c r="Y112" i="1" s="1"/>
  <c r="AC112" i="1" s="1"/>
  <c r="BC114" i="1"/>
  <c r="BE114" i="1" s="1"/>
  <c r="BK114" i="1" s="1"/>
  <c r="BL114" i="1" s="1"/>
  <c r="BB115" i="1" s="1"/>
  <c r="BJ115" i="1" s="1"/>
  <c r="AN96" i="1"/>
  <c r="AL96" i="1"/>
  <c r="AI96" i="1"/>
  <c r="AK96" i="1" s="1"/>
  <c r="AI120" i="2" l="1"/>
  <c r="AK120" i="2" s="1"/>
  <c r="AO120" i="2" s="1"/>
  <c r="AP120" i="2" s="1"/>
  <c r="AH121" i="2" s="1"/>
  <c r="AI121" i="2" s="1"/>
  <c r="AK121" i="2" s="1"/>
  <c r="AL120" i="2"/>
  <c r="AF122" i="2"/>
  <c r="AG122" i="2" s="1"/>
  <c r="Y123" i="2" s="1"/>
  <c r="AW116" i="2"/>
  <c r="AY116" i="2"/>
  <c r="AR116" i="2"/>
  <c r="AT116" i="2" s="1"/>
  <c r="AU116" i="2"/>
  <c r="AW110" i="1"/>
  <c r="AY110" i="1"/>
  <c r="AR110" i="1"/>
  <c r="AT110" i="1" s="1"/>
  <c r="AZ110" i="1" s="1"/>
  <c r="BA110" i="1" s="1"/>
  <c r="AQ111" i="1" s="1"/>
  <c r="AU110" i="1"/>
  <c r="Z112" i="1"/>
  <c r="AB112" i="1" s="1"/>
  <c r="BJ124" i="2"/>
  <c r="BC124" i="2"/>
  <c r="BE124" i="2" s="1"/>
  <c r="BF124" i="2"/>
  <c r="AL121" i="2"/>
  <c r="AN121" i="2"/>
  <c r="AE112" i="1"/>
  <c r="AF112" i="1" s="1"/>
  <c r="AG112" i="1" s="1"/>
  <c r="Y113" i="1" s="1"/>
  <c r="BF115" i="1"/>
  <c r="BC115" i="1"/>
  <c r="BE115" i="1" s="1"/>
  <c r="AO96" i="1"/>
  <c r="AP96" i="1" s="1"/>
  <c r="AH97" i="1" s="1"/>
  <c r="AO121" i="2" l="1"/>
  <c r="AP121" i="2" s="1"/>
  <c r="AH122" i="2" s="1"/>
  <c r="AE123" i="2"/>
  <c r="Z123" i="2"/>
  <c r="AB123" i="2" s="1"/>
  <c r="AC123" i="2"/>
  <c r="AZ116" i="2"/>
  <c r="BA116" i="2" s="1"/>
  <c r="AQ117" i="2" s="1"/>
  <c r="AR111" i="1"/>
  <c r="AT111" i="1" s="1"/>
  <c r="AW111" i="1"/>
  <c r="AU111" i="1"/>
  <c r="AY111" i="1"/>
  <c r="AZ111" i="1" s="1"/>
  <c r="BA111" i="1" s="1"/>
  <c r="AQ112" i="1" s="1"/>
  <c r="AW112" i="1" s="1"/>
  <c r="BK124" i="2"/>
  <c r="BL124" i="2" s="1"/>
  <c r="BB125" i="2" s="1"/>
  <c r="AN122" i="2"/>
  <c r="AL122" i="2"/>
  <c r="AI122" i="2"/>
  <c r="AK122" i="2" s="1"/>
  <c r="AO122" i="2" s="1"/>
  <c r="AP122" i="2" s="1"/>
  <c r="AH123" i="2" s="1"/>
  <c r="Z113" i="1"/>
  <c r="AB113" i="1" s="1"/>
  <c r="AE113" i="1"/>
  <c r="AC113" i="1"/>
  <c r="BK115" i="1"/>
  <c r="BL115" i="1" s="1"/>
  <c r="BB116" i="1" s="1"/>
  <c r="BJ116" i="1" s="1"/>
  <c r="AI97" i="1"/>
  <c r="AK97" i="1" s="1"/>
  <c r="AN97" i="1"/>
  <c r="AL97" i="1"/>
  <c r="AF123" i="2" l="1"/>
  <c r="AG123" i="2" s="1"/>
  <c r="Y124" i="2" s="1"/>
  <c r="AW117" i="2"/>
  <c r="AY117" i="2"/>
  <c r="AU117" i="2"/>
  <c r="AR117" i="2"/>
  <c r="AT117" i="2" s="1"/>
  <c r="AU112" i="1"/>
  <c r="AR112" i="1"/>
  <c r="AT112" i="1" s="1"/>
  <c r="AY112" i="1"/>
  <c r="AF113" i="1"/>
  <c r="AG113" i="1" s="1"/>
  <c r="Y114" i="1" s="1"/>
  <c r="BC125" i="2"/>
  <c r="BE125" i="2" s="1"/>
  <c r="BJ125" i="2"/>
  <c r="BF125" i="2"/>
  <c r="AI123" i="2"/>
  <c r="AK123" i="2" s="1"/>
  <c r="AN123" i="2"/>
  <c r="AL123" i="2"/>
  <c r="BC116" i="1"/>
  <c r="BE116" i="1" s="1"/>
  <c r="BF116" i="1"/>
  <c r="AE114" i="1"/>
  <c r="AC114" i="1"/>
  <c r="Z114" i="1"/>
  <c r="AB114" i="1" s="1"/>
  <c r="AO97" i="1"/>
  <c r="AP97" i="1" s="1"/>
  <c r="AH98" i="1" s="1"/>
  <c r="AZ117" i="2" l="1"/>
  <c r="BA117" i="2" s="1"/>
  <c r="AQ118" i="2" s="1"/>
  <c r="AE124" i="2"/>
  <c r="Z124" i="2"/>
  <c r="AB124" i="2" s="1"/>
  <c r="AC124" i="2"/>
  <c r="AW118" i="2"/>
  <c r="AR118" i="2"/>
  <c r="AT118" i="2" s="1"/>
  <c r="AY118" i="2"/>
  <c r="AU118" i="2"/>
  <c r="AZ112" i="1"/>
  <c r="BA112" i="1" s="1"/>
  <c r="AQ113" i="1" s="1"/>
  <c r="BK116" i="1"/>
  <c r="BL116" i="1" s="1"/>
  <c r="BB117" i="1" s="1"/>
  <c r="BJ117" i="1" s="1"/>
  <c r="BK125" i="2"/>
  <c r="BL125" i="2" s="1"/>
  <c r="BB126" i="2" s="1"/>
  <c r="AO123" i="2"/>
  <c r="AP123" i="2" s="1"/>
  <c r="AH124" i="2" s="1"/>
  <c r="AF114" i="1"/>
  <c r="AG114" i="1" s="1"/>
  <c r="Y115" i="1" s="1"/>
  <c r="AC115" i="1" s="1"/>
  <c r="BC117" i="1"/>
  <c r="BE117" i="1" s="1"/>
  <c r="AI98" i="1"/>
  <c r="AK98" i="1" s="1"/>
  <c r="AN98" i="1"/>
  <c r="AL98" i="1"/>
  <c r="AF124" i="2" l="1"/>
  <c r="AG124" i="2" s="1"/>
  <c r="Y125" i="2" s="1"/>
  <c r="AZ118" i="2"/>
  <c r="BA118" i="2" s="1"/>
  <c r="AQ119" i="2" s="1"/>
  <c r="AR113" i="1"/>
  <c r="AT113" i="1" s="1"/>
  <c r="AW113" i="1"/>
  <c r="AU113" i="1"/>
  <c r="AY113" i="1"/>
  <c r="BF117" i="1"/>
  <c r="AE115" i="1"/>
  <c r="Z115" i="1"/>
  <c r="AB115" i="1" s="1"/>
  <c r="AF115" i="1" s="1"/>
  <c r="AG115" i="1" s="1"/>
  <c r="Y116" i="1" s="1"/>
  <c r="BC126" i="2"/>
  <c r="BE126" i="2" s="1"/>
  <c r="BF126" i="2"/>
  <c r="BJ126" i="2"/>
  <c r="AI124" i="2"/>
  <c r="AK124" i="2" s="1"/>
  <c r="AN124" i="2"/>
  <c r="AL124" i="2"/>
  <c r="BK117" i="1"/>
  <c r="BL117" i="1" s="1"/>
  <c r="BB118" i="1" s="1"/>
  <c r="BF118" i="1" s="1"/>
  <c r="AO98" i="1"/>
  <c r="BK126" i="2" l="1"/>
  <c r="BL126" i="2" s="1"/>
  <c r="BB127" i="2" s="1"/>
  <c r="Z125" i="2"/>
  <c r="AB125" i="2" s="1"/>
  <c r="AC125" i="2"/>
  <c r="AE125" i="2"/>
  <c r="AW119" i="2"/>
  <c r="AY119" i="2"/>
  <c r="AU119" i="2"/>
  <c r="AR119" i="2"/>
  <c r="AT119" i="2" s="1"/>
  <c r="AZ119" i="2" s="1"/>
  <c r="BA119" i="2" s="1"/>
  <c r="AQ120" i="2" s="1"/>
  <c r="AZ113" i="1"/>
  <c r="BA113" i="1" s="1"/>
  <c r="AQ114" i="1" s="1"/>
  <c r="BJ127" i="2"/>
  <c r="BC127" i="2"/>
  <c r="BE127" i="2" s="1"/>
  <c r="BF127" i="2"/>
  <c r="AO124" i="2"/>
  <c r="AP124" i="2" s="1"/>
  <c r="AH125" i="2" s="1"/>
  <c r="BC118" i="1"/>
  <c r="BE118" i="1" s="1"/>
  <c r="BJ118" i="1"/>
  <c r="AE116" i="1"/>
  <c r="AC116" i="1"/>
  <c r="Z116" i="1"/>
  <c r="AB116" i="1" s="1"/>
  <c r="AP98" i="1"/>
  <c r="AH99" i="1" s="1"/>
  <c r="AF125" i="2" l="1"/>
  <c r="AG125" i="2" s="1"/>
  <c r="Y126" i="2" s="1"/>
  <c r="AW120" i="2"/>
  <c r="AR120" i="2"/>
  <c r="AT120" i="2" s="1"/>
  <c r="AY120" i="2"/>
  <c r="AU120" i="2"/>
  <c r="AW114" i="1"/>
  <c r="AR114" i="1"/>
  <c r="AT114" i="1" s="1"/>
  <c r="AU114" i="1"/>
  <c r="AY114" i="1"/>
  <c r="BK127" i="2"/>
  <c r="BL127" i="2" s="1"/>
  <c r="BB128" i="2" s="1"/>
  <c r="AI125" i="2"/>
  <c r="AK125" i="2" s="1"/>
  <c r="AL125" i="2"/>
  <c r="AN125" i="2"/>
  <c r="BK118" i="1"/>
  <c r="BL118" i="1" s="1"/>
  <c r="BB119" i="1" s="1"/>
  <c r="BJ119" i="1" s="1"/>
  <c r="AF116" i="1"/>
  <c r="AG116" i="1" s="1"/>
  <c r="Y117" i="1" s="1"/>
  <c r="Z117" i="1" s="1"/>
  <c r="AB117" i="1" s="1"/>
  <c r="AI99" i="1"/>
  <c r="AK99" i="1" s="1"/>
  <c r="AL99" i="1"/>
  <c r="AN99" i="1"/>
  <c r="Z126" i="2" l="1"/>
  <c r="AB126" i="2" s="1"/>
  <c r="AC126" i="2"/>
  <c r="AE126" i="2"/>
  <c r="AZ120" i="2"/>
  <c r="BA120" i="2" s="1"/>
  <c r="AQ121" i="2" s="1"/>
  <c r="AZ114" i="1"/>
  <c r="BA114" i="1" s="1"/>
  <c r="AQ115" i="1" s="1"/>
  <c r="BC128" i="2"/>
  <c r="BE128" i="2" s="1"/>
  <c r="BF128" i="2"/>
  <c r="BJ128" i="2"/>
  <c r="AO125" i="2"/>
  <c r="AP125" i="2" s="1"/>
  <c r="AH126" i="2" s="1"/>
  <c r="AN126" i="2" s="1"/>
  <c r="BF119" i="1"/>
  <c r="BK119" i="1" s="1"/>
  <c r="BL119" i="1" s="1"/>
  <c r="BB120" i="1" s="1"/>
  <c r="BJ120" i="1" s="1"/>
  <c r="BC119" i="1"/>
  <c r="BE119" i="1" s="1"/>
  <c r="AC117" i="1"/>
  <c r="AE117" i="1"/>
  <c r="AO99" i="1"/>
  <c r="AP99" i="1" s="1"/>
  <c r="AH100" i="1" s="1"/>
  <c r="AI126" i="2" l="1"/>
  <c r="AK126" i="2" s="1"/>
  <c r="AF126" i="2"/>
  <c r="AG126" i="2" s="1"/>
  <c r="Y127" i="2" s="1"/>
  <c r="AW121" i="2"/>
  <c r="AY121" i="2"/>
  <c r="AR121" i="2"/>
  <c r="AT121" i="2" s="1"/>
  <c r="AU121" i="2"/>
  <c r="AY115" i="1"/>
  <c r="AW115" i="1"/>
  <c r="AU115" i="1"/>
  <c r="AR115" i="1"/>
  <c r="AT115" i="1" s="1"/>
  <c r="AZ115" i="1" s="1"/>
  <c r="BA115" i="1" s="1"/>
  <c r="AQ116" i="1" s="1"/>
  <c r="AF117" i="1"/>
  <c r="AG117" i="1" s="1"/>
  <c r="Y118" i="1" s="1"/>
  <c r="AE118" i="1" s="1"/>
  <c r="AL126" i="2"/>
  <c r="AO126" i="2" s="1"/>
  <c r="AP126" i="2" s="1"/>
  <c r="AH127" i="2" s="1"/>
  <c r="BK128" i="2"/>
  <c r="BL128" i="2" s="1"/>
  <c r="BB129" i="2" s="1"/>
  <c r="AC118" i="1"/>
  <c r="Z118" i="1"/>
  <c r="AB118" i="1" s="1"/>
  <c r="BC120" i="1"/>
  <c r="BE120" i="1" s="1"/>
  <c r="BF120" i="1"/>
  <c r="AN100" i="1"/>
  <c r="AL100" i="1"/>
  <c r="AI100" i="1"/>
  <c r="AK100" i="1" s="1"/>
  <c r="AC127" i="2" l="1"/>
  <c r="Z127" i="2"/>
  <c r="AB127" i="2" s="1"/>
  <c r="AE127" i="2"/>
  <c r="AZ121" i="2"/>
  <c r="BA121" i="2" s="1"/>
  <c r="AQ122" i="2" s="1"/>
  <c r="AW122" i="2" s="1"/>
  <c r="AW116" i="1"/>
  <c r="AY116" i="1"/>
  <c r="AU116" i="1"/>
  <c r="AR116" i="1"/>
  <c r="AT116" i="1" s="1"/>
  <c r="AZ116" i="1" s="1"/>
  <c r="BA116" i="1" s="1"/>
  <c r="AQ117" i="1" s="1"/>
  <c r="BF129" i="2"/>
  <c r="BC129" i="2"/>
  <c r="BE129" i="2" s="1"/>
  <c r="BJ129" i="2"/>
  <c r="AN127" i="2"/>
  <c r="AL127" i="2"/>
  <c r="AI127" i="2"/>
  <c r="AK127" i="2" s="1"/>
  <c r="AF118" i="1"/>
  <c r="AG118" i="1" s="1"/>
  <c r="Y119" i="1" s="1"/>
  <c r="BK120" i="1"/>
  <c r="BL120" i="1" s="1"/>
  <c r="BB121" i="1" s="1"/>
  <c r="BJ121" i="1" s="1"/>
  <c r="AO100" i="1"/>
  <c r="AP100" i="1" s="1"/>
  <c r="AH101" i="1" s="1"/>
  <c r="AR122" i="2" l="1"/>
  <c r="AT122" i="2" s="1"/>
  <c r="AU122" i="2"/>
  <c r="AF127" i="2"/>
  <c r="AG127" i="2" s="1"/>
  <c r="Y128" i="2" s="1"/>
  <c r="AY122" i="2"/>
  <c r="AW117" i="1"/>
  <c r="AR117" i="1"/>
  <c r="AT117" i="1" s="1"/>
  <c r="AU117" i="1"/>
  <c r="AY117" i="1"/>
  <c r="BK129" i="2"/>
  <c r="BL129" i="2" s="1"/>
  <c r="BB130" i="2" s="1"/>
  <c r="AO127" i="2"/>
  <c r="AP127" i="2" s="1"/>
  <c r="AH128" i="2" s="1"/>
  <c r="AC119" i="1"/>
  <c r="AE119" i="1"/>
  <c r="Z119" i="1"/>
  <c r="AB119" i="1" s="1"/>
  <c r="BF121" i="1"/>
  <c r="BC121" i="1"/>
  <c r="BE121" i="1" s="1"/>
  <c r="AN101" i="1"/>
  <c r="AI101" i="1"/>
  <c r="AK101" i="1" s="1"/>
  <c r="AL101" i="1"/>
  <c r="AC128" i="2" l="1"/>
  <c r="AE128" i="2"/>
  <c r="Z128" i="2"/>
  <c r="AB128" i="2" s="1"/>
  <c r="AF128" i="2" s="1"/>
  <c r="AG128" i="2" s="1"/>
  <c r="Y129" i="2" s="1"/>
  <c r="AZ122" i="2"/>
  <c r="BA122" i="2" s="1"/>
  <c r="AQ123" i="2" s="1"/>
  <c r="AZ117" i="1"/>
  <c r="BA117" i="1" s="1"/>
  <c r="AQ118" i="1" s="1"/>
  <c r="BC130" i="2"/>
  <c r="BE130" i="2" s="1"/>
  <c r="BJ130" i="2"/>
  <c r="BF130" i="2"/>
  <c r="AN128" i="2"/>
  <c r="AL128" i="2"/>
  <c r="AI128" i="2"/>
  <c r="AK128" i="2" s="1"/>
  <c r="AO128" i="2" s="1"/>
  <c r="AP128" i="2" s="1"/>
  <c r="AH129" i="2" s="1"/>
  <c r="AF119" i="1"/>
  <c r="AG119" i="1" s="1"/>
  <c r="Y120" i="1" s="1"/>
  <c r="Z120" i="1" s="1"/>
  <c r="AB120" i="1" s="1"/>
  <c r="BK121" i="1"/>
  <c r="BL121" i="1" s="1"/>
  <c r="BB122" i="1" s="1"/>
  <c r="BJ122" i="1" s="1"/>
  <c r="AO101" i="1"/>
  <c r="AP101" i="1" s="1"/>
  <c r="AH102" i="1" s="1"/>
  <c r="AW123" i="2" l="1"/>
  <c r="AR123" i="2"/>
  <c r="AT123" i="2" s="1"/>
  <c r="AU123" i="2"/>
  <c r="AY123" i="2"/>
  <c r="Z129" i="2"/>
  <c r="AB129" i="2" s="1"/>
  <c r="AE129" i="2"/>
  <c r="AC129" i="2"/>
  <c r="AW118" i="1"/>
  <c r="AR118" i="1"/>
  <c r="AT118" i="1" s="1"/>
  <c r="AY118" i="1"/>
  <c r="AU118" i="1"/>
  <c r="AZ118" i="1" s="1"/>
  <c r="BA118" i="1" s="1"/>
  <c r="AQ119" i="1" s="1"/>
  <c r="BK130" i="2"/>
  <c r="BL130" i="2" s="1"/>
  <c r="BB131" i="2" s="1"/>
  <c r="AL129" i="2"/>
  <c r="AN129" i="2"/>
  <c r="AI129" i="2"/>
  <c r="AK129" i="2" s="1"/>
  <c r="AC120" i="1"/>
  <c r="AF120" i="1" s="1"/>
  <c r="AG120" i="1" s="1"/>
  <c r="Y121" i="1" s="1"/>
  <c r="AE120" i="1"/>
  <c r="BF122" i="1"/>
  <c r="BC122" i="1"/>
  <c r="BE122" i="1" s="1"/>
  <c r="AL102" i="1"/>
  <c r="AI102" i="1"/>
  <c r="AK102" i="1" s="1"/>
  <c r="AN102" i="1"/>
  <c r="AZ123" i="2" l="1"/>
  <c r="BA123" i="2" s="1"/>
  <c r="AQ124" i="2" s="1"/>
  <c r="AF129" i="2"/>
  <c r="AG129" i="2" s="1"/>
  <c r="Y130" i="2" s="1"/>
  <c r="AR119" i="1"/>
  <c r="AT119" i="1" s="1"/>
  <c r="AW119" i="1"/>
  <c r="AU119" i="1"/>
  <c r="AY119" i="1"/>
  <c r="BJ131" i="2"/>
  <c r="BC131" i="2"/>
  <c r="BE131" i="2" s="1"/>
  <c r="BF131" i="2"/>
  <c r="AO129" i="2"/>
  <c r="AP129" i="2" s="1"/>
  <c r="AH130" i="2" s="1"/>
  <c r="BK122" i="1"/>
  <c r="BL122" i="1" s="1"/>
  <c r="BB123" i="1" s="1"/>
  <c r="AC121" i="1"/>
  <c r="Z121" i="1"/>
  <c r="AB121" i="1" s="1"/>
  <c r="AE121" i="1"/>
  <c r="AO102" i="1"/>
  <c r="AP102" i="1" s="1"/>
  <c r="AH103" i="1" s="1"/>
  <c r="Z130" i="2" l="1"/>
  <c r="AB130" i="2" s="1"/>
  <c r="AE130" i="2"/>
  <c r="AC130" i="2"/>
  <c r="AY124" i="2"/>
  <c r="AU124" i="2"/>
  <c r="AR124" i="2"/>
  <c r="AT124" i="2" s="1"/>
  <c r="AW124" i="2"/>
  <c r="AZ119" i="1"/>
  <c r="BA119" i="1" s="1"/>
  <c r="AQ120" i="1" s="1"/>
  <c r="BK131" i="2"/>
  <c r="BL131" i="2" s="1"/>
  <c r="BB132" i="2" s="1"/>
  <c r="AL130" i="2"/>
  <c r="AN130" i="2"/>
  <c r="AI130" i="2"/>
  <c r="AK130" i="2" s="1"/>
  <c r="BF123" i="1"/>
  <c r="BJ123" i="1"/>
  <c r="BC123" i="1"/>
  <c r="BE123" i="1" s="1"/>
  <c r="BK123" i="1" s="1"/>
  <c r="BL123" i="1" s="1"/>
  <c r="BB124" i="1" s="1"/>
  <c r="AF121" i="1"/>
  <c r="AG121" i="1" s="1"/>
  <c r="Y122" i="1" s="1"/>
  <c r="AI103" i="1"/>
  <c r="AK103" i="1" s="1"/>
  <c r="AN103" i="1"/>
  <c r="AL103" i="1"/>
  <c r="AZ124" i="2" l="1"/>
  <c r="BA124" i="2" s="1"/>
  <c r="AQ125" i="2" s="1"/>
  <c r="AF130" i="2"/>
  <c r="AG130" i="2" s="1"/>
  <c r="Y131" i="2" s="1"/>
  <c r="AW120" i="1"/>
  <c r="AY120" i="1"/>
  <c r="AU120" i="1"/>
  <c r="AR120" i="1"/>
  <c r="AT120" i="1" s="1"/>
  <c r="AZ120" i="1" s="1"/>
  <c r="BA120" i="1" s="1"/>
  <c r="AQ121" i="1" s="1"/>
  <c r="BJ132" i="2"/>
  <c r="BF132" i="2"/>
  <c r="BC132" i="2"/>
  <c r="BE132" i="2" s="1"/>
  <c r="AO130" i="2"/>
  <c r="AP130" i="2" s="1"/>
  <c r="AH131" i="2" s="1"/>
  <c r="BC124" i="1"/>
  <c r="BE124" i="1" s="1"/>
  <c r="BJ124" i="1"/>
  <c r="BF124" i="1"/>
  <c r="AE122" i="1"/>
  <c r="Z122" i="1"/>
  <c r="AB122" i="1" s="1"/>
  <c r="AC122" i="1"/>
  <c r="AO103" i="1"/>
  <c r="AP103" i="1" s="1"/>
  <c r="AH104" i="1" s="1"/>
  <c r="BK132" i="2" l="1"/>
  <c r="BL132" i="2" s="1"/>
  <c r="BB133" i="2" s="1"/>
  <c r="AE131" i="2"/>
  <c r="Z131" i="2"/>
  <c r="AB131" i="2" s="1"/>
  <c r="AC131" i="2"/>
  <c r="AY125" i="2"/>
  <c r="AU125" i="2"/>
  <c r="AW125" i="2"/>
  <c r="AR125" i="2"/>
  <c r="AT125" i="2" s="1"/>
  <c r="AZ125" i="2" s="1"/>
  <c r="BA125" i="2" s="1"/>
  <c r="AQ126" i="2" s="1"/>
  <c r="AY121" i="1"/>
  <c r="AW121" i="1"/>
  <c r="AR121" i="1"/>
  <c r="AT121" i="1" s="1"/>
  <c r="AZ121" i="1" s="1"/>
  <c r="BA121" i="1" s="1"/>
  <c r="AQ122" i="1" s="1"/>
  <c r="AU121" i="1"/>
  <c r="BJ133" i="2"/>
  <c r="BF133" i="2"/>
  <c r="BC133" i="2"/>
  <c r="BE133" i="2" s="1"/>
  <c r="AN131" i="2"/>
  <c r="AL131" i="2"/>
  <c r="AI131" i="2"/>
  <c r="AK131" i="2" s="1"/>
  <c r="BK124" i="1"/>
  <c r="BL124" i="1" s="1"/>
  <c r="BB125" i="1" s="1"/>
  <c r="BJ125" i="1" s="1"/>
  <c r="AF122" i="1"/>
  <c r="AG122" i="1" s="1"/>
  <c r="Y123" i="1" s="1"/>
  <c r="AL104" i="1"/>
  <c r="AN104" i="1"/>
  <c r="AI104" i="1"/>
  <c r="AK104" i="1" s="1"/>
  <c r="AR126" i="2" l="1"/>
  <c r="AT126" i="2" s="1"/>
  <c r="AY126" i="2"/>
  <c r="AW126" i="2"/>
  <c r="AU126" i="2"/>
  <c r="AF131" i="2"/>
  <c r="AG131" i="2" s="1"/>
  <c r="Y132" i="2" s="1"/>
  <c r="BK133" i="2"/>
  <c r="BL133" i="2" s="1"/>
  <c r="BB134" i="2" s="1"/>
  <c r="BF134" i="2" s="1"/>
  <c r="AU122" i="1"/>
  <c r="AW122" i="1"/>
  <c r="AY122" i="1"/>
  <c r="AR122" i="1"/>
  <c r="AT122" i="1" s="1"/>
  <c r="AZ122" i="1" s="1"/>
  <c r="BA122" i="1" s="1"/>
  <c r="AQ123" i="1" s="1"/>
  <c r="AW123" i="1" s="1"/>
  <c r="BJ134" i="2"/>
  <c r="BC134" i="2"/>
  <c r="BE134" i="2" s="1"/>
  <c r="AO131" i="2"/>
  <c r="AP131" i="2" s="1"/>
  <c r="AH132" i="2" s="1"/>
  <c r="BF125" i="1"/>
  <c r="BC125" i="1"/>
  <c r="BE125" i="1" s="1"/>
  <c r="AC123" i="1"/>
  <c r="Z123" i="1"/>
  <c r="AB123" i="1" s="1"/>
  <c r="AE123" i="1"/>
  <c r="AO104" i="1"/>
  <c r="AP104" i="1" s="1"/>
  <c r="AH105" i="1" s="1"/>
  <c r="BK134" i="2" l="1"/>
  <c r="BL134" i="2" s="1"/>
  <c r="BB135" i="2" s="1"/>
  <c r="Z132" i="2"/>
  <c r="AB132" i="2" s="1"/>
  <c r="AE132" i="2"/>
  <c r="AC132" i="2"/>
  <c r="AZ126" i="2"/>
  <c r="BA126" i="2" s="1"/>
  <c r="AQ127" i="2" s="1"/>
  <c r="AU123" i="1"/>
  <c r="AR123" i="1"/>
  <c r="AT123" i="1" s="1"/>
  <c r="AY123" i="1"/>
  <c r="BF135" i="2"/>
  <c r="BJ135" i="2"/>
  <c r="BC135" i="2"/>
  <c r="BE135" i="2" s="1"/>
  <c r="AL132" i="2"/>
  <c r="AN132" i="2"/>
  <c r="AI132" i="2"/>
  <c r="AK132" i="2" s="1"/>
  <c r="BK125" i="1"/>
  <c r="BL125" i="1" s="1"/>
  <c r="BB126" i="1" s="1"/>
  <c r="BJ126" i="1" s="1"/>
  <c r="AF123" i="1"/>
  <c r="AG123" i="1" s="1"/>
  <c r="Y124" i="1" s="1"/>
  <c r="AI105" i="1"/>
  <c r="AK105" i="1" s="1"/>
  <c r="AL105" i="1"/>
  <c r="AN105" i="1"/>
  <c r="BK135" i="2" l="1"/>
  <c r="BL135" i="2" s="1"/>
  <c r="BB136" i="2" s="1"/>
  <c r="AO132" i="2"/>
  <c r="AP132" i="2" s="1"/>
  <c r="AH133" i="2" s="1"/>
  <c r="AF132" i="2"/>
  <c r="AG132" i="2" s="1"/>
  <c r="Y133" i="2" s="1"/>
  <c r="AW127" i="2"/>
  <c r="AU127" i="2"/>
  <c r="AY127" i="2"/>
  <c r="AR127" i="2"/>
  <c r="AT127" i="2" s="1"/>
  <c r="AZ127" i="2" s="1"/>
  <c r="BA127" i="2" s="1"/>
  <c r="AQ128" i="2" s="1"/>
  <c r="AZ123" i="1"/>
  <c r="BA123" i="1" s="1"/>
  <c r="AQ124" i="1" s="1"/>
  <c r="BF126" i="1"/>
  <c r="BC126" i="1"/>
  <c r="BE126" i="1" s="1"/>
  <c r="BK126" i="1" s="1"/>
  <c r="BL126" i="1" s="1"/>
  <c r="BB127" i="1" s="1"/>
  <c r="BJ127" i="1" s="1"/>
  <c r="BC136" i="2"/>
  <c r="BE136" i="2" s="1"/>
  <c r="BK136" i="2" s="1"/>
  <c r="BL136" i="2" s="1"/>
  <c r="BB137" i="2" s="1"/>
  <c r="BJ136" i="2"/>
  <c r="BF136" i="2"/>
  <c r="AN133" i="2"/>
  <c r="AL133" i="2"/>
  <c r="AI133" i="2"/>
  <c r="AK133" i="2" s="1"/>
  <c r="AC124" i="1"/>
  <c r="AE124" i="1"/>
  <c r="Z124" i="1"/>
  <c r="AB124" i="1" s="1"/>
  <c r="AO105" i="1"/>
  <c r="AP105" i="1" s="1"/>
  <c r="AH106" i="1" s="1"/>
  <c r="AR128" i="2" l="1"/>
  <c r="AT128" i="2" s="1"/>
  <c r="AW128" i="2"/>
  <c r="AY128" i="2"/>
  <c r="AU128" i="2"/>
  <c r="AE133" i="2"/>
  <c r="Z133" i="2"/>
  <c r="AB133" i="2" s="1"/>
  <c r="AC133" i="2"/>
  <c r="AW124" i="1"/>
  <c r="AR124" i="1"/>
  <c r="AT124" i="1" s="1"/>
  <c r="AZ124" i="1" s="1"/>
  <c r="BA124" i="1" s="1"/>
  <c r="AQ125" i="1" s="1"/>
  <c r="AW125" i="1" s="1"/>
  <c r="AU124" i="1"/>
  <c r="AY124" i="1"/>
  <c r="BC127" i="1"/>
  <c r="BE127" i="1" s="1"/>
  <c r="BF127" i="1"/>
  <c r="BJ137" i="2"/>
  <c r="BC137" i="2"/>
  <c r="BE137" i="2" s="1"/>
  <c r="BF137" i="2"/>
  <c r="AO133" i="2"/>
  <c r="AP133" i="2" s="1"/>
  <c r="AH134" i="2" s="1"/>
  <c r="AN134" i="2" s="1"/>
  <c r="AF124" i="1"/>
  <c r="AG124" i="1" s="1"/>
  <c r="Y125" i="1" s="1"/>
  <c r="Z125" i="1" s="1"/>
  <c r="AB125" i="1" s="1"/>
  <c r="AL106" i="1"/>
  <c r="AI106" i="1"/>
  <c r="AK106" i="1" s="1"/>
  <c r="AN106" i="1"/>
  <c r="AF133" i="2" l="1"/>
  <c r="AG133" i="2" s="1"/>
  <c r="Y134" i="2" s="1"/>
  <c r="AZ128" i="2"/>
  <c r="BA128" i="2" s="1"/>
  <c r="AQ129" i="2" s="1"/>
  <c r="AY125" i="1"/>
  <c r="AU125" i="1"/>
  <c r="AR125" i="1"/>
  <c r="AT125" i="1" s="1"/>
  <c r="AZ125" i="1" s="1"/>
  <c r="BA125" i="1" s="1"/>
  <c r="AQ126" i="1" s="1"/>
  <c r="AW126" i="1" s="1"/>
  <c r="BK127" i="1"/>
  <c r="BL127" i="1" s="1"/>
  <c r="BB128" i="1" s="1"/>
  <c r="BJ128" i="1" s="1"/>
  <c r="BC128" i="1"/>
  <c r="BE128" i="1" s="1"/>
  <c r="AI134" i="2"/>
  <c r="AK134" i="2" s="1"/>
  <c r="AL134" i="2"/>
  <c r="BK137" i="2"/>
  <c r="BL137" i="2" s="1"/>
  <c r="BB138" i="2" s="1"/>
  <c r="AE125" i="1"/>
  <c r="AC125" i="1"/>
  <c r="AO106" i="1"/>
  <c r="AP106" i="1" s="1"/>
  <c r="AH107" i="1" s="1"/>
  <c r="AL107" i="1" s="1"/>
  <c r="AY129" i="2" l="1"/>
  <c r="AU129" i="2"/>
  <c r="AR129" i="2"/>
  <c r="AT129" i="2" s="1"/>
  <c r="AZ129" i="2" s="1"/>
  <c r="BA129" i="2" s="1"/>
  <c r="AQ130" i="2" s="1"/>
  <c r="AW129" i="2"/>
  <c r="AO134" i="2"/>
  <c r="AP134" i="2" s="1"/>
  <c r="AH135" i="2" s="1"/>
  <c r="AC134" i="2"/>
  <c r="AE134" i="2"/>
  <c r="Z134" i="2"/>
  <c r="AB134" i="2" s="1"/>
  <c r="AF134" i="2" s="1"/>
  <c r="AG134" i="2" s="1"/>
  <c r="Y135" i="2" s="1"/>
  <c r="BF128" i="1"/>
  <c r="BK128" i="1" s="1"/>
  <c r="BL128" i="1" s="1"/>
  <c r="BB129" i="1" s="1"/>
  <c r="AF125" i="1"/>
  <c r="AG125" i="1" s="1"/>
  <c r="Y126" i="1" s="1"/>
  <c r="AE126" i="1" s="1"/>
  <c r="BC138" i="2"/>
  <c r="BE138" i="2" s="1"/>
  <c r="BJ138" i="2"/>
  <c r="BF138" i="2"/>
  <c r="AI135" i="2"/>
  <c r="AK135" i="2" s="1"/>
  <c r="AL135" i="2"/>
  <c r="AN135" i="2"/>
  <c r="AY126" i="1"/>
  <c r="AU126" i="1"/>
  <c r="AR126" i="1"/>
  <c r="AT126" i="1" s="1"/>
  <c r="AN107" i="1"/>
  <c r="AI107" i="1"/>
  <c r="AK107" i="1" s="1"/>
  <c r="AC135" i="2" l="1"/>
  <c r="AE135" i="2"/>
  <c r="Z135" i="2"/>
  <c r="AB135" i="2" s="1"/>
  <c r="AF135" i="2" s="1"/>
  <c r="AG135" i="2" s="1"/>
  <c r="Y136" i="2" s="1"/>
  <c r="AR130" i="2"/>
  <c r="AT130" i="2" s="1"/>
  <c r="AZ130" i="2" s="1"/>
  <c r="BA130" i="2" s="1"/>
  <c r="AQ131" i="2" s="1"/>
  <c r="AR131" i="2" s="1"/>
  <c r="AT131" i="2" s="1"/>
  <c r="AU130" i="2"/>
  <c r="AW130" i="2"/>
  <c r="AY130" i="2"/>
  <c r="BJ129" i="1"/>
  <c r="BF129" i="1"/>
  <c r="BC129" i="1"/>
  <c r="BE129" i="1" s="1"/>
  <c r="BK129" i="1" s="1"/>
  <c r="BL129" i="1" s="1"/>
  <c r="BB130" i="1" s="1"/>
  <c r="BJ130" i="1" s="1"/>
  <c r="Z126" i="1"/>
  <c r="AB126" i="1" s="1"/>
  <c r="AF126" i="1" s="1"/>
  <c r="AG126" i="1" s="1"/>
  <c r="Y127" i="1" s="1"/>
  <c r="AC126" i="1"/>
  <c r="BK138" i="2"/>
  <c r="BL138" i="2" s="1"/>
  <c r="BB139" i="2" s="1"/>
  <c r="AO135" i="2"/>
  <c r="AP135" i="2" s="1"/>
  <c r="AH136" i="2" s="1"/>
  <c r="AL136" i="2" s="1"/>
  <c r="AZ126" i="1"/>
  <c r="BA126" i="1" s="1"/>
  <c r="AQ127" i="1" s="1"/>
  <c r="AO107" i="1"/>
  <c r="AP107" i="1" s="1"/>
  <c r="AH108" i="1" s="1"/>
  <c r="AN108" i="1" s="1"/>
  <c r="AE136" i="2" l="1"/>
  <c r="AC136" i="2"/>
  <c r="Z136" i="2"/>
  <c r="AB136" i="2" s="1"/>
  <c r="AF136" i="2" s="1"/>
  <c r="AG136" i="2" s="1"/>
  <c r="Y137" i="2" s="1"/>
  <c r="AW131" i="2"/>
  <c r="AY131" i="2"/>
  <c r="AI136" i="2"/>
  <c r="AK136" i="2" s="1"/>
  <c r="AU131" i="2"/>
  <c r="AY127" i="1"/>
  <c r="AW127" i="1"/>
  <c r="AR127" i="1"/>
  <c r="AT127" i="1" s="1"/>
  <c r="AZ127" i="1" s="1"/>
  <c r="BA127" i="1" s="1"/>
  <c r="AQ128" i="1" s="1"/>
  <c r="AU127" i="1"/>
  <c r="AN136" i="2"/>
  <c r="AO136" i="2" s="1"/>
  <c r="AP136" i="2" s="1"/>
  <c r="AH137" i="2" s="1"/>
  <c r="BC139" i="2"/>
  <c r="BE139" i="2" s="1"/>
  <c r="BF139" i="2"/>
  <c r="BJ139" i="2"/>
  <c r="AI108" i="1"/>
  <c r="AK108" i="1" s="1"/>
  <c r="AL108" i="1"/>
  <c r="AC127" i="1"/>
  <c r="Z127" i="1"/>
  <c r="AB127" i="1" s="1"/>
  <c r="AE127" i="1"/>
  <c r="BF130" i="1"/>
  <c r="BC130" i="1"/>
  <c r="BE130" i="1" s="1"/>
  <c r="AZ131" i="2" l="1"/>
  <c r="BA131" i="2" s="1"/>
  <c r="AQ132" i="2" s="1"/>
  <c r="AY132" i="2" s="1"/>
  <c r="AE137" i="2"/>
  <c r="AC137" i="2"/>
  <c r="Z137" i="2"/>
  <c r="AB137" i="2" s="1"/>
  <c r="AF137" i="2" s="1"/>
  <c r="AG137" i="2" s="1"/>
  <c r="Y138" i="2" s="1"/>
  <c r="AW132" i="2"/>
  <c r="AU128" i="1"/>
  <c r="AW128" i="1"/>
  <c r="AO108" i="1"/>
  <c r="AP108" i="1" s="1"/>
  <c r="AH109" i="1" s="1"/>
  <c r="AR128" i="1"/>
  <c r="AT128" i="1" s="1"/>
  <c r="AZ128" i="1" s="1"/>
  <c r="BA128" i="1" s="1"/>
  <c r="AQ129" i="1" s="1"/>
  <c r="AW129" i="1" s="1"/>
  <c r="AY128" i="1"/>
  <c r="BK139" i="2"/>
  <c r="BL139" i="2" s="1"/>
  <c r="BB140" i="2" s="1"/>
  <c r="AI137" i="2"/>
  <c r="AK137" i="2" s="1"/>
  <c r="AN137" i="2"/>
  <c r="AL137" i="2"/>
  <c r="AF127" i="1"/>
  <c r="AG127" i="1" s="1"/>
  <c r="Y128" i="1" s="1"/>
  <c r="BK130" i="1"/>
  <c r="BL130" i="1" s="1"/>
  <c r="BB131" i="1" s="1"/>
  <c r="BJ131" i="1" s="1"/>
  <c r="AI109" i="1"/>
  <c r="AK109" i="1" s="1"/>
  <c r="AN109" i="1"/>
  <c r="AL109" i="1"/>
  <c r="AR132" i="2" l="1"/>
  <c r="AT132" i="2" s="1"/>
  <c r="AU132" i="2"/>
  <c r="AZ132" i="2"/>
  <c r="BA132" i="2" s="1"/>
  <c r="AQ133" i="2" s="1"/>
  <c r="AR133" i="2" s="1"/>
  <c r="AT133" i="2" s="1"/>
  <c r="AE138" i="2"/>
  <c r="AC138" i="2"/>
  <c r="Z138" i="2"/>
  <c r="AB138" i="2" s="1"/>
  <c r="BF140" i="2"/>
  <c r="BJ140" i="2"/>
  <c r="BC140" i="2"/>
  <c r="BE140" i="2" s="1"/>
  <c r="AO137" i="2"/>
  <c r="AP137" i="2" s="1"/>
  <c r="AH138" i="2" s="1"/>
  <c r="AY129" i="1"/>
  <c r="AU129" i="1"/>
  <c r="AR129" i="1"/>
  <c r="AT129" i="1" s="1"/>
  <c r="Z128" i="1"/>
  <c r="AB128" i="1" s="1"/>
  <c r="AC128" i="1"/>
  <c r="AE128" i="1"/>
  <c r="BC131" i="1"/>
  <c r="BE131" i="1" s="1"/>
  <c r="BF131" i="1"/>
  <c r="AO109" i="1"/>
  <c r="AP109" i="1" s="1"/>
  <c r="AH110" i="1" s="1"/>
  <c r="AY133" i="2" l="1"/>
  <c r="AW133" i="2"/>
  <c r="AU133" i="2"/>
  <c r="AF138" i="2"/>
  <c r="AG138" i="2" s="1"/>
  <c r="Y139" i="2" s="1"/>
  <c r="AE139" i="2" s="1"/>
  <c r="BK140" i="2"/>
  <c r="BL140" i="2" s="1"/>
  <c r="BB141" i="2" s="1"/>
  <c r="BJ141" i="2" s="1"/>
  <c r="AZ133" i="2"/>
  <c r="BA133" i="2" s="1"/>
  <c r="AQ134" i="2" s="1"/>
  <c r="AL138" i="2"/>
  <c r="AI138" i="2"/>
  <c r="AK138" i="2" s="1"/>
  <c r="AN138" i="2"/>
  <c r="AZ129" i="1"/>
  <c r="BA129" i="1" s="1"/>
  <c r="AQ130" i="1" s="1"/>
  <c r="AW130" i="1" s="1"/>
  <c r="AF128" i="1"/>
  <c r="AG128" i="1" s="1"/>
  <c r="Y129" i="1" s="1"/>
  <c r="BK131" i="1"/>
  <c r="BL131" i="1" s="1"/>
  <c r="BB132" i="1" s="1"/>
  <c r="BJ132" i="1" s="1"/>
  <c r="AL110" i="1"/>
  <c r="AN110" i="1"/>
  <c r="AI110" i="1"/>
  <c r="AK110" i="1" s="1"/>
  <c r="Z139" i="2" l="1"/>
  <c r="AB139" i="2" s="1"/>
  <c r="AC139" i="2"/>
  <c r="AF139" i="2"/>
  <c r="AG139" i="2" s="1"/>
  <c r="Y140" i="2" s="1"/>
  <c r="AE140" i="2" s="1"/>
  <c r="BC141" i="2"/>
  <c r="BE141" i="2" s="1"/>
  <c r="BF141" i="2"/>
  <c r="AW134" i="2"/>
  <c r="AR134" i="2"/>
  <c r="AT134" i="2" s="1"/>
  <c r="AY134" i="2"/>
  <c r="AU134" i="2"/>
  <c r="AO138" i="2"/>
  <c r="AP138" i="2" s="1"/>
  <c r="AH139" i="2" s="1"/>
  <c r="AY130" i="1"/>
  <c r="AU130" i="1"/>
  <c r="AR130" i="1"/>
  <c r="AT130" i="1" s="1"/>
  <c r="Z129" i="1"/>
  <c r="AB129" i="1" s="1"/>
  <c r="AC129" i="1"/>
  <c r="AE129" i="1"/>
  <c r="BF132" i="1"/>
  <c r="BC132" i="1"/>
  <c r="BE132" i="1" s="1"/>
  <c r="AO110" i="1"/>
  <c r="AP110" i="1" s="1"/>
  <c r="AH111" i="1" s="1"/>
  <c r="AC140" i="2" l="1"/>
  <c r="BK141" i="2"/>
  <c r="BL141" i="2" s="1"/>
  <c r="BB142" i="2" s="1"/>
  <c r="BF142" i="2" s="1"/>
  <c r="Z140" i="2"/>
  <c r="AB140" i="2" s="1"/>
  <c r="AF140" i="2" s="1"/>
  <c r="AG140" i="2" s="1"/>
  <c r="Y141" i="2" s="1"/>
  <c r="BJ142" i="2"/>
  <c r="BC142" i="2"/>
  <c r="BE142" i="2" s="1"/>
  <c r="AZ134" i="2"/>
  <c r="BA134" i="2" s="1"/>
  <c r="AQ135" i="2" s="1"/>
  <c r="AL139" i="2"/>
  <c r="AI139" i="2"/>
  <c r="AK139" i="2" s="1"/>
  <c r="AN139" i="2"/>
  <c r="AZ130" i="1"/>
  <c r="BA130" i="1" s="1"/>
  <c r="AQ131" i="1" s="1"/>
  <c r="BK132" i="1"/>
  <c r="BL132" i="1" s="1"/>
  <c r="BB133" i="1" s="1"/>
  <c r="AF129" i="1"/>
  <c r="AG129" i="1" s="1"/>
  <c r="Y130" i="1" s="1"/>
  <c r="AL111" i="1"/>
  <c r="AI111" i="1"/>
  <c r="AK111" i="1" s="1"/>
  <c r="AN111" i="1"/>
  <c r="AE141" i="2" l="1"/>
  <c r="Z141" i="2"/>
  <c r="AB141" i="2" s="1"/>
  <c r="AF141" i="2" s="1"/>
  <c r="AG141" i="2" s="1"/>
  <c r="Y142" i="2" s="1"/>
  <c r="AC141" i="2"/>
  <c r="BK142" i="2"/>
  <c r="BL142" i="2" s="1"/>
  <c r="BB143" i="2" s="1"/>
  <c r="BF143" i="2" s="1"/>
  <c r="AW135" i="2"/>
  <c r="AY135" i="2"/>
  <c r="AR135" i="2"/>
  <c r="AT135" i="2" s="1"/>
  <c r="AZ135" i="2" s="1"/>
  <c r="BA135" i="2" s="1"/>
  <c r="AQ136" i="2" s="1"/>
  <c r="AW136" i="2" s="1"/>
  <c r="AU135" i="2"/>
  <c r="AU131" i="1"/>
  <c r="AW131" i="1"/>
  <c r="AR131" i="1"/>
  <c r="AT131" i="1" s="1"/>
  <c r="AZ131" i="1" s="1"/>
  <c r="BA131" i="1" s="1"/>
  <c r="AQ132" i="1" s="1"/>
  <c r="AY131" i="1"/>
  <c r="AO139" i="2"/>
  <c r="AP139" i="2" s="1"/>
  <c r="AH140" i="2" s="1"/>
  <c r="AN140" i="2" s="1"/>
  <c r="BC133" i="1"/>
  <c r="BE133" i="1" s="1"/>
  <c r="BJ133" i="1"/>
  <c r="BF133" i="1"/>
  <c r="AC130" i="1"/>
  <c r="AE130" i="1"/>
  <c r="Z130" i="1"/>
  <c r="AB130" i="1" s="1"/>
  <c r="AO111" i="1"/>
  <c r="AP111" i="1" s="1"/>
  <c r="AH112" i="1" s="1"/>
  <c r="BJ143" i="2" l="1"/>
  <c r="BC143" i="2"/>
  <c r="BE143" i="2" s="1"/>
  <c r="BK143" i="2"/>
  <c r="BL143" i="2" s="1"/>
  <c r="BB144" i="2" s="1"/>
  <c r="BJ144" i="2" s="1"/>
  <c r="AI140" i="2"/>
  <c r="AK140" i="2" s="1"/>
  <c r="Z142" i="2"/>
  <c r="AB142" i="2" s="1"/>
  <c r="AE142" i="2"/>
  <c r="AC142" i="2"/>
  <c r="AU136" i="2"/>
  <c r="AR136" i="2"/>
  <c r="AT136" i="2" s="1"/>
  <c r="AY136" i="2"/>
  <c r="AY132" i="1"/>
  <c r="AW132" i="1"/>
  <c r="AU132" i="1"/>
  <c r="AR132" i="1"/>
  <c r="AT132" i="1" s="1"/>
  <c r="AZ132" i="1" s="1"/>
  <c r="BA132" i="1" s="1"/>
  <c r="AQ133" i="1" s="1"/>
  <c r="AW133" i="1" s="1"/>
  <c r="AL140" i="2"/>
  <c r="BK133" i="1"/>
  <c r="BL133" i="1" s="1"/>
  <c r="BB134" i="1" s="1"/>
  <c r="BJ134" i="1" s="1"/>
  <c r="AF130" i="1"/>
  <c r="AG130" i="1" s="1"/>
  <c r="Y131" i="1" s="1"/>
  <c r="Z131" i="1" s="1"/>
  <c r="AB131" i="1" s="1"/>
  <c r="AL112" i="1"/>
  <c r="AI112" i="1"/>
  <c r="AK112" i="1" s="1"/>
  <c r="AN112" i="1"/>
  <c r="BC144" i="2" l="1"/>
  <c r="BE144" i="2" s="1"/>
  <c r="BK144" i="2" s="1"/>
  <c r="BL144" i="2" s="1"/>
  <c r="BB145" i="2" s="1"/>
  <c r="BF144" i="2"/>
  <c r="AO140" i="2"/>
  <c r="AP140" i="2" s="1"/>
  <c r="AH141" i="2" s="1"/>
  <c r="AL141" i="2" s="1"/>
  <c r="AF142" i="2"/>
  <c r="AG142" i="2" s="1"/>
  <c r="Y143" i="2" s="1"/>
  <c r="AZ136" i="2"/>
  <c r="BA136" i="2" s="1"/>
  <c r="AQ137" i="2" s="1"/>
  <c r="AR133" i="1"/>
  <c r="AT133" i="1" s="1"/>
  <c r="AU133" i="1"/>
  <c r="AY133" i="1"/>
  <c r="BF134" i="1"/>
  <c r="BC134" i="1"/>
  <c r="BE134" i="1" s="1"/>
  <c r="AE131" i="1"/>
  <c r="AC131" i="1"/>
  <c r="AF131" i="1" s="1"/>
  <c r="AG131" i="1" s="1"/>
  <c r="Y132" i="1" s="1"/>
  <c r="AO112" i="1"/>
  <c r="AP112" i="1" s="1"/>
  <c r="AH113" i="1" s="1"/>
  <c r="AI141" i="2" l="1"/>
  <c r="AK141" i="2" s="1"/>
  <c r="AN141" i="2"/>
  <c r="Z143" i="2"/>
  <c r="AB143" i="2" s="1"/>
  <c r="AC143" i="2"/>
  <c r="AE143" i="2"/>
  <c r="AW137" i="2"/>
  <c r="AR137" i="2"/>
  <c r="AT137" i="2" s="1"/>
  <c r="AY137" i="2"/>
  <c r="AU137" i="2"/>
  <c r="BJ145" i="2"/>
  <c r="BF145" i="2"/>
  <c r="BC145" i="2"/>
  <c r="BE145" i="2" s="1"/>
  <c r="AO141" i="2"/>
  <c r="AP141" i="2" s="1"/>
  <c r="AH142" i="2" s="1"/>
  <c r="AI142" i="2" s="1"/>
  <c r="AK142" i="2" s="1"/>
  <c r="AZ133" i="1"/>
  <c r="BA133" i="1" s="1"/>
  <c r="AQ134" i="1" s="1"/>
  <c r="AW134" i="1" s="1"/>
  <c r="BK134" i="1"/>
  <c r="BL134" i="1" s="1"/>
  <c r="BB135" i="1" s="1"/>
  <c r="BC135" i="1" s="1"/>
  <c r="BE135" i="1" s="1"/>
  <c r="AY134" i="1"/>
  <c r="AU134" i="1"/>
  <c r="AR134" i="1"/>
  <c r="AT134" i="1" s="1"/>
  <c r="BJ135" i="1"/>
  <c r="BF135" i="1"/>
  <c r="AC132" i="1"/>
  <c r="AE132" i="1"/>
  <c r="Z132" i="1"/>
  <c r="AB132" i="1" s="1"/>
  <c r="AL113" i="1"/>
  <c r="AI113" i="1"/>
  <c r="AK113" i="1" s="1"/>
  <c r="AN113" i="1"/>
  <c r="BK145" i="2" l="1"/>
  <c r="BL145" i="2" s="1"/>
  <c r="BB146" i="2" s="1"/>
  <c r="AF143" i="2"/>
  <c r="AG143" i="2" s="1"/>
  <c r="Y144" i="2" s="1"/>
  <c r="AZ137" i="2"/>
  <c r="BA137" i="2" s="1"/>
  <c r="AQ138" i="2" s="1"/>
  <c r="AL142" i="2"/>
  <c r="BJ146" i="2"/>
  <c r="BF146" i="2"/>
  <c r="BC146" i="2"/>
  <c r="BE146" i="2" s="1"/>
  <c r="BK146" i="2" s="1"/>
  <c r="BL146" i="2" s="1"/>
  <c r="BB147" i="2" s="1"/>
  <c r="AN142" i="2"/>
  <c r="AZ134" i="1"/>
  <c r="BA134" i="1" s="1"/>
  <c r="AQ135" i="1" s="1"/>
  <c r="AW135" i="1" s="1"/>
  <c r="BK135" i="1"/>
  <c r="BL135" i="1" s="1"/>
  <c r="BB136" i="1" s="1"/>
  <c r="AF132" i="1"/>
  <c r="AG132" i="1" s="1"/>
  <c r="Y133" i="1" s="1"/>
  <c r="Z133" i="1" s="1"/>
  <c r="AB133" i="1" s="1"/>
  <c r="AO113" i="1"/>
  <c r="AP113" i="1" s="1"/>
  <c r="AH114" i="1" s="1"/>
  <c r="AO142" i="2" l="1"/>
  <c r="AP142" i="2" s="1"/>
  <c r="AH143" i="2" s="1"/>
  <c r="AI143" i="2" s="1"/>
  <c r="AK143" i="2" s="1"/>
  <c r="AC144" i="2"/>
  <c r="Z144" i="2"/>
  <c r="AB144" i="2" s="1"/>
  <c r="AF144" i="2" s="1"/>
  <c r="AG144" i="2" s="1"/>
  <c r="Y145" i="2" s="1"/>
  <c r="AE144" i="2"/>
  <c r="AW138" i="2"/>
  <c r="AY138" i="2"/>
  <c r="AR138" i="2"/>
  <c r="AT138" i="2" s="1"/>
  <c r="AZ138" i="2" s="1"/>
  <c r="BA138" i="2" s="1"/>
  <c r="AQ139" i="2" s="1"/>
  <c r="AU138" i="2"/>
  <c r="AN143" i="2"/>
  <c r="AL143" i="2"/>
  <c r="BF147" i="2"/>
  <c r="BJ147" i="2"/>
  <c r="BC147" i="2"/>
  <c r="BE147" i="2" s="1"/>
  <c r="AY135" i="1"/>
  <c r="AR135" i="1"/>
  <c r="AT135" i="1" s="1"/>
  <c r="AU135" i="1"/>
  <c r="BF136" i="1"/>
  <c r="BJ136" i="1"/>
  <c r="BC136" i="1"/>
  <c r="BE136" i="1" s="1"/>
  <c r="AC133" i="1"/>
  <c r="AE133" i="1"/>
  <c r="AN114" i="1"/>
  <c r="AL114" i="1"/>
  <c r="AI114" i="1"/>
  <c r="AK114" i="1" s="1"/>
  <c r="AO143" i="2" l="1"/>
  <c r="AP143" i="2" s="1"/>
  <c r="AH144" i="2" s="1"/>
  <c r="AI144" i="2" s="1"/>
  <c r="AK144" i="2" s="1"/>
  <c r="AC145" i="2"/>
  <c r="AE145" i="2"/>
  <c r="Z145" i="2"/>
  <c r="AB145" i="2" s="1"/>
  <c r="AF145" i="2" s="1"/>
  <c r="AG145" i="2" s="1"/>
  <c r="Y146" i="2" s="1"/>
  <c r="AW139" i="2"/>
  <c r="AU139" i="2"/>
  <c r="AY139" i="2"/>
  <c r="AR139" i="2"/>
  <c r="AT139" i="2" s="1"/>
  <c r="AZ139" i="2" s="1"/>
  <c r="BA139" i="2" s="1"/>
  <c r="AQ140" i="2" s="1"/>
  <c r="BK147" i="2"/>
  <c r="BL147" i="2" s="1"/>
  <c r="BB148" i="2" s="1"/>
  <c r="AL144" i="2"/>
  <c r="AN144" i="2"/>
  <c r="AO144" i="2"/>
  <c r="AP144" i="2" s="1"/>
  <c r="AH145" i="2" s="1"/>
  <c r="AZ135" i="1"/>
  <c r="BA135" i="1" s="1"/>
  <c r="AQ136" i="1" s="1"/>
  <c r="AW136" i="1" s="1"/>
  <c r="AF133" i="1"/>
  <c r="AG133" i="1" s="1"/>
  <c r="Y134" i="1" s="1"/>
  <c r="AC134" i="1" s="1"/>
  <c r="BK136" i="1"/>
  <c r="BL136" i="1" s="1"/>
  <c r="BB137" i="1" s="1"/>
  <c r="BC137" i="1" s="1"/>
  <c r="BE137" i="1" s="1"/>
  <c r="AO114" i="1"/>
  <c r="AP114" i="1" s="1"/>
  <c r="AH115" i="1" s="1"/>
  <c r="AI115" i="1" s="1"/>
  <c r="AK115" i="1" s="1"/>
  <c r="AC146" i="2" l="1"/>
  <c r="Z146" i="2"/>
  <c r="AB146" i="2" s="1"/>
  <c r="AE146" i="2"/>
  <c r="AW140" i="2"/>
  <c r="AR140" i="2"/>
  <c r="AT140" i="2" s="1"/>
  <c r="AU140" i="2"/>
  <c r="AY140" i="2"/>
  <c r="BC148" i="2"/>
  <c r="BE148" i="2" s="1"/>
  <c r="BF148" i="2"/>
  <c r="BJ148" i="2"/>
  <c r="AN145" i="2"/>
  <c r="AI145" i="2"/>
  <c r="AK145" i="2" s="1"/>
  <c r="AL145" i="2"/>
  <c r="AY136" i="1"/>
  <c r="AR136" i="1"/>
  <c r="AT136" i="1" s="1"/>
  <c r="AU136" i="1"/>
  <c r="BJ137" i="1"/>
  <c r="BF137" i="1"/>
  <c r="BK137" i="1" s="1"/>
  <c r="BL137" i="1" s="1"/>
  <c r="BB138" i="1" s="1"/>
  <c r="AE134" i="1"/>
  <c r="Z134" i="1"/>
  <c r="AB134" i="1" s="1"/>
  <c r="AN115" i="1"/>
  <c r="AL115" i="1"/>
  <c r="AF146" i="2" l="1"/>
  <c r="AG146" i="2" s="1"/>
  <c r="Y147" i="2" s="1"/>
  <c r="AZ140" i="2"/>
  <c r="BA140" i="2" s="1"/>
  <c r="AQ141" i="2" s="1"/>
  <c r="BK148" i="2"/>
  <c r="BL148" i="2" s="1"/>
  <c r="BB149" i="2" s="1"/>
  <c r="AO145" i="2"/>
  <c r="AP145" i="2" s="1"/>
  <c r="AH146" i="2" s="1"/>
  <c r="AZ136" i="1"/>
  <c r="BA136" i="1" s="1"/>
  <c r="AQ137" i="1" s="1"/>
  <c r="AW137" i="1" s="1"/>
  <c r="BJ138" i="1"/>
  <c r="BC138" i="1"/>
  <c r="BE138" i="1" s="1"/>
  <c r="BF138" i="1"/>
  <c r="BK138" i="1" s="1"/>
  <c r="BL138" i="1" s="1"/>
  <c r="BB139" i="1" s="1"/>
  <c r="BJ139" i="1" s="1"/>
  <c r="AF134" i="1"/>
  <c r="AG134" i="1" s="1"/>
  <c r="Y135" i="1" s="1"/>
  <c r="AE135" i="1" s="1"/>
  <c r="AO115" i="1"/>
  <c r="AP115" i="1" s="1"/>
  <c r="AH116" i="1" s="1"/>
  <c r="AI116" i="1" s="1"/>
  <c r="AK116" i="1" s="1"/>
  <c r="Z147" i="2" l="1"/>
  <c r="AB147" i="2" s="1"/>
  <c r="AE147" i="2"/>
  <c r="AC147" i="2"/>
  <c r="AY141" i="2"/>
  <c r="AW141" i="2"/>
  <c r="AU141" i="2"/>
  <c r="AR141" i="2"/>
  <c r="AT141" i="2" s="1"/>
  <c r="AZ141" i="2" s="1"/>
  <c r="BA141" i="2" s="1"/>
  <c r="AQ142" i="2" s="1"/>
  <c r="AN116" i="1"/>
  <c r="AL116" i="1"/>
  <c r="BC149" i="2"/>
  <c r="BE149" i="2" s="1"/>
  <c r="BJ149" i="2"/>
  <c r="BF149" i="2"/>
  <c r="AN146" i="2"/>
  <c r="AL146" i="2"/>
  <c r="AI146" i="2"/>
  <c r="AK146" i="2" s="1"/>
  <c r="AY137" i="1"/>
  <c r="AU137" i="1"/>
  <c r="AR137" i="1"/>
  <c r="AT137" i="1" s="1"/>
  <c r="AZ137" i="1" s="1"/>
  <c r="BA137" i="1" s="1"/>
  <c r="AQ138" i="1" s="1"/>
  <c r="AW138" i="1" s="1"/>
  <c r="Z135" i="1"/>
  <c r="AB135" i="1" s="1"/>
  <c r="AC135" i="1"/>
  <c r="BF139" i="1"/>
  <c r="BC139" i="1"/>
  <c r="BE139" i="1" s="1"/>
  <c r="BK139" i="1" s="1"/>
  <c r="BL139" i="1" s="1"/>
  <c r="BB140" i="1" s="1"/>
  <c r="AO116" i="1"/>
  <c r="AP116" i="1" s="1"/>
  <c r="AH117" i="1" s="1"/>
  <c r="AF147" i="2" l="1"/>
  <c r="AG147" i="2" s="1"/>
  <c r="Y148" i="2" s="1"/>
  <c r="AW142" i="2"/>
  <c r="AR142" i="2"/>
  <c r="AT142" i="2" s="1"/>
  <c r="AY142" i="2"/>
  <c r="AU142" i="2"/>
  <c r="BK149" i="2"/>
  <c r="BL149" i="2" s="1"/>
  <c r="BB150" i="2" s="1"/>
  <c r="AO146" i="2"/>
  <c r="AP146" i="2" s="1"/>
  <c r="AH147" i="2" s="1"/>
  <c r="AL147" i="2" s="1"/>
  <c r="AF135" i="1"/>
  <c r="AG135" i="1" s="1"/>
  <c r="Y136" i="1" s="1"/>
  <c r="AC136" i="1" s="1"/>
  <c r="AY138" i="1"/>
  <c r="AU138" i="1"/>
  <c r="AR138" i="1"/>
  <c r="AT138" i="1" s="1"/>
  <c r="AZ138" i="1" s="1"/>
  <c r="BA138" i="1" s="1"/>
  <c r="AQ139" i="1" s="1"/>
  <c r="BC140" i="1"/>
  <c r="BE140" i="1" s="1"/>
  <c r="BJ140" i="1"/>
  <c r="BF140" i="1"/>
  <c r="BK140" i="1" s="1"/>
  <c r="BL140" i="1" s="1"/>
  <c r="BB141" i="1" s="1"/>
  <c r="BJ141" i="1" s="1"/>
  <c r="AI117" i="1"/>
  <c r="AK117" i="1" s="1"/>
  <c r="AN117" i="1"/>
  <c r="AL117" i="1"/>
  <c r="Z148" i="2" l="1"/>
  <c r="AB148" i="2" s="1"/>
  <c r="AC148" i="2"/>
  <c r="AE148" i="2"/>
  <c r="AZ142" i="2"/>
  <c r="BA142" i="2" s="1"/>
  <c r="AQ143" i="2" s="1"/>
  <c r="AY139" i="1"/>
  <c r="AW139" i="1"/>
  <c r="Z136" i="1"/>
  <c r="AB136" i="1" s="1"/>
  <c r="AE136" i="1"/>
  <c r="AI147" i="2"/>
  <c r="AK147" i="2" s="1"/>
  <c r="BJ150" i="2"/>
  <c r="BF150" i="2"/>
  <c r="BC150" i="2"/>
  <c r="BE150" i="2" s="1"/>
  <c r="BK150" i="2" s="1"/>
  <c r="BL150" i="2" s="1"/>
  <c r="BB151" i="2" s="1"/>
  <c r="AN147" i="2"/>
  <c r="AR139" i="1"/>
  <c r="AT139" i="1" s="1"/>
  <c r="AU139" i="1"/>
  <c r="AF136" i="1"/>
  <c r="AG136" i="1" s="1"/>
  <c r="Y137" i="1" s="1"/>
  <c r="BF141" i="1"/>
  <c r="BC141" i="1"/>
  <c r="BE141" i="1" s="1"/>
  <c r="AO117" i="1"/>
  <c r="AP117" i="1" s="1"/>
  <c r="AH118" i="1" s="1"/>
  <c r="AN118" i="1" s="1"/>
  <c r="AO147" i="2" l="1"/>
  <c r="AP147" i="2" s="1"/>
  <c r="AH148" i="2" s="1"/>
  <c r="AF148" i="2"/>
  <c r="AG148" i="2" s="1"/>
  <c r="Y149" i="2" s="1"/>
  <c r="AW143" i="2"/>
  <c r="AY143" i="2"/>
  <c r="AU143" i="2"/>
  <c r="AR143" i="2"/>
  <c r="AT143" i="2" s="1"/>
  <c r="AZ143" i="2" s="1"/>
  <c r="BA143" i="2" s="1"/>
  <c r="AQ144" i="2" s="1"/>
  <c r="BF151" i="2"/>
  <c r="BJ151" i="2"/>
  <c r="BC151" i="2"/>
  <c r="BE151" i="2" s="1"/>
  <c r="AI148" i="2"/>
  <c r="AK148" i="2" s="1"/>
  <c r="AL148" i="2"/>
  <c r="AN148" i="2"/>
  <c r="AZ139" i="1"/>
  <c r="BA139" i="1" s="1"/>
  <c r="AQ140" i="1" s="1"/>
  <c r="AC137" i="1"/>
  <c r="Z137" i="1"/>
  <c r="AB137" i="1" s="1"/>
  <c r="AE137" i="1"/>
  <c r="BK141" i="1"/>
  <c r="BL141" i="1" s="1"/>
  <c r="BB142" i="1" s="1"/>
  <c r="AI118" i="1"/>
  <c r="AK118" i="1" s="1"/>
  <c r="AL118" i="1"/>
  <c r="BK151" i="2" l="1"/>
  <c r="BL151" i="2" s="1"/>
  <c r="BB152" i="2" s="1"/>
  <c r="AE149" i="2"/>
  <c r="AC149" i="2"/>
  <c r="Z149" i="2"/>
  <c r="AB149" i="2" s="1"/>
  <c r="AF149" i="2" s="1"/>
  <c r="AG149" i="2" s="1"/>
  <c r="Y150" i="2" s="1"/>
  <c r="AW144" i="2"/>
  <c r="AU144" i="2"/>
  <c r="AY144" i="2"/>
  <c r="AR144" i="2"/>
  <c r="AT144" i="2" s="1"/>
  <c r="AZ144" i="2" s="1"/>
  <c r="BA144" i="2" s="1"/>
  <c r="AQ145" i="2" s="1"/>
  <c r="AY140" i="1"/>
  <c r="AW140" i="1"/>
  <c r="AR140" i="1"/>
  <c r="AT140" i="1" s="1"/>
  <c r="AU140" i="1"/>
  <c r="AZ140" i="1" s="1"/>
  <c r="BA140" i="1" s="1"/>
  <c r="AQ141" i="1" s="1"/>
  <c r="BJ152" i="2"/>
  <c r="BF152" i="2"/>
  <c r="BC152" i="2"/>
  <c r="BE152" i="2" s="1"/>
  <c r="AO148" i="2"/>
  <c r="AP148" i="2" s="1"/>
  <c r="AH149" i="2" s="1"/>
  <c r="BF142" i="1"/>
  <c r="BJ142" i="1"/>
  <c r="AF137" i="1"/>
  <c r="AG137" i="1" s="1"/>
  <c r="Y138" i="1" s="1"/>
  <c r="BC142" i="1"/>
  <c r="BE142" i="1" s="1"/>
  <c r="BK142" i="1" s="1"/>
  <c r="BL142" i="1" s="1"/>
  <c r="BB143" i="1" s="1"/>
  <c r="BJ143" i="1" s="1"/>
  <c r="AO118" i="1"/>
  <c r="AP118" i="1" s="1"/>
  <c r="AH119" i="1" s="1"/>
  <c r="AL119" i="1" s="1"/>
  <c r="Z150" i="2" l="1"/>
  <c r="AB150" i="2" s="1"/>
  <c r="AC150" i="2"/>
  <c r="AE150" i="2"/>
  <c r="BK152" i="2"/>
  <c r="BL152" i="2" s="1"/>
  <c r="BB153" i="2" s="1"/>
  <c r="BJ153" i="2" s="1"/>
  <c r="AW145" i="2"/>
  <c r="AU145" i="2"/>
  <c r="AY145" i="2"/>
  <c r="AR145" i="2"/>
  <c r="AT145" i="2" s="1"/>
  <c r="AZ145" i="2" s="1"/>
  <c r="BA145" i="2" s="1"/>
  <c r="AQ146" i="2" s="1"/>
  <c r="AU141" i="1"/>
  <c r="AW141" i="1"/>
  <c r="AR141" i="1"/>
  <c r="AT141" i="1" s="1"/>
  <c r="AY141" i="1"/>
  <c r="AN149" i="2"/>
  <c r="AL149" i="2"/>
  <c r="AI149" i="2"/>
  <c r="AK149" i="2" s="1"/>
  <c r="AO149" i="2" s="1"/>
  <c r="AP149" i="2" s="1"/>
  <c r="AH150" i="2" s="1"/>
  <c r="Z138" i="1"/>
  <c r="AB138" i="1" s="1"/>
  <c r="AC138" i="1"/>
  <c r="AE138" i="1"/>
  <c r="AI119" i="1"/>
  <c r="AK119" i="1" s="1"/>
  <c r="BF143" i="1"/>
  <c r="BC143" i="1"/>
  <c r="BE143" i="1" s="1"/>
  <c r="AN119" i="1"/>
  <c r="BF153" i="2" l="1"/>
  <c r="BC153" i="2"/>
  <c r="BE153" i="2" s="1"/>
  <c r="BK153" i="2" s="1"/>
  <c r="BL153" i="2" s="1"/>
  <c r="BB154" i="2" s="1"/>
  <c r="BF154" i="2" s="1"/>
  <c r="AF150" i="2"/>
  <c r="AG150" i="2" s="1"/>
  <c r="Y151" i="2" s="1"/>
  <c r="AW146" i="2"/>
  <c r="AR146" i="2"/>
  <c r="AT146" i="2" s="1"/>
  <c r="AY146" i="2"/>
  <c r="AU146" i="2"/>
  <c r="AZ141" i="1"/>
  <c r="BA141" i="1" s="1"/>
  <c r="AQ142" i="1" s="1"/>
  <c r="AU142" i="1" s="1"/>
  <c r="AL150" i="2"/>
  <c r="AN150" i="2"/>
  <c r="AI150" i="2"/>
  <c r="AK150" i="2" s="1"/>
  <c r="AY142" i="1"/>
  <c r="AO119" i="1"/>
  <c r="AP119" i="1" s="1"/>
  <c r="AH120" i="1" s="1"/>
  <c r="AL120" i="1" s="1"/>
  <c r="BK143" i="1"/>
  <c r="BL143" i="1" s="1"/>
  <c r="BB144" i="1" s="1"/>
  <c r="AF138" i="1"/>
  <c r="AG138" i="1" s="1"/>
  <c r="Y139" i="1" s="1"/>
  <c r="BC154" i="2" l="1"/>
  <c r="BE154" i="2" s="1"/>
  <c r="BJ154" i="2"/>
  <c r="AC151" i="2"/>
  <c r="Z151" i="2"/>
  <c r="AB151" i="2" s="1"/>
  <c r="AE151" i="2"/>
  <c r="BK154" i="2"/>
  <c r="BL154" i="2" s="1"/>
  <c r="BB155" i="2" s="1"/>
  <c r="BC155" i="2" s="1"/>
  <c r="BE155" i="2" s="1"/>
  <c r="AO150" i="2"/>
  <c r="AP150" i="2" s="1"/>
  <c r="AH151" i="2" s="1"/>
  <c r="AL151" i="2" s="1"/>
  <c r="AZ146" i="2"/>
  <c r="BA146" i="2" s="1"/>
  <c r="AQ147" i="2" s="1"/>
  <c r="AR142" i="1"/>
  <c r="AT142" i="1" s="1"/>
  <c r="AZ142" i="1" s="1"/>
  <c r="BA142" i="1" s="1"/>
  <c r="AQ143" i="1" s="1"/>
  <c r="AW142" i="1"/>
  <c r="AI120" i="1"/>
  <c r="AK120" i="1" s="1"/>
  <c r="AN120" i="1"/>
  <c r="BC144" i="1"/>
  <c r="BE144" i="1" s="1"/>
  <c r="BJ144" i="1"/>
  <c r="BF144" i="1"/>
  <c r="Z139" i="1"/>
  <c r="AB139" i="1" s="1"/>
  <c r="AE139" i="1"/>
  <c r="AC139" i="1"/>
  <c r="AN151" i="2" l="1"/>
  <c r="BJ155" i="2"/>
  <c r="AI151" i="2"/>
  <c r="AK151" i="2" s="1"/>
  <c r="AO151" i="2" s="1"/>
  <c r="AP151" i="2" s="1"/>
  <c r="AH152" i="2" s="1"/>
  <c r="AN152" i="2" s="1"/>
  <c r="BF155" i="2"/>
  <c r="BK155" i="2" s="1"/>
  <c r="BL155" i="2" s="1"/>
  <c r="BB156" i="2" s="1"/>
  <c r="AF151" i="2"/>
  <c r="AG151" i="2" s="1"/>
  <c r="Y152" i="2" s="1"/>
  <c r="AW147" i="2"/>
  <c r="AY147" i="2"/>
  <c r="AU147" i="2"/>
  <c r="AR147" i="2"/>
  <c r="AT147" i="2" s="1"/>
  <c r="AW143" i="1"/>
  <c r="AY143" i="1"/>
  <c r="AU143" i="1"/>
  <c r="AR143" i="1"/>
  <c r="AT143" i="1" s="1"/>
  <c r="AZ143" i="1" s="1"/>
  <c r="BA143" i="1" s="1"/>
  <c r="AQ144" i="1" s="1"/>
  <c r="AO120" i="1"/>
  <c r="AP120" i="1" s="1"/>
  <c r="AH121" i="1" s="1"/>
  <c r="AL121" i="1" s="1"/>
  <c r="BK144" i="1"/>
  <c r="BL144" i="1" s="1"/>
  <c r="BB145" i="1" s="1"/>
  <c r="BJ145" i="1" s="1"/>
  <c r="AF139" i="1"/>
  <c r="AG139" i="1" s="1"/>
  <c r="Y140" i="1" s="1"/>
  <c r="AZ147" i="2" l="1"/>
  <c r="BA147" i="2" s="1"/>
  <c r="AQ148" i="2" s="1"/>
  <c r="BC156" i="2"/>
  <c r="BE156" i="2" s="1"/>
  <c r="BF156" i="2"/>
  <c r="BJ156" i="2"/>
  <c r="Z152" i="2"/>
  <c r="AB152" i="2" s="1"/>
  <c r="AE152" i="2"/>
  <c r="AC152" i="2"/>
  <c r="AW148" i="2"/>
  <c r="AU148" i="2"/>
  <c r="AY148" i="2"/>
  <c r="AR148" i="2"/>
  <c r="AT148" i="2" s="1"/>
  <c r="AY144" i="1"/>
  <c r="AW144" i="1"/>
  <c r="BK156" i="2"/>
  <c r="BL156" i="2" s="1"/>
  <c r="BB157" i="2" s="1"/>
  <c r="AL152" i="2"/>
  <c r="AI152" i="2"/>
  <c r="AK152" i="2" s="1"/>
  <c r="AI121" i="1"/>
  <c r="AK121" i="1" s="1"/>
  <c r="AN121" i="1"/>
  <c r="BF145" i="1"/>
  <c r="BC145" i="1"/>
  <c r="BE145" i="1" s="1"/>
  <c r="AC140" i="1"/>
  <c r="AE140" i="1"/>
  <c r="Z140" i="1"/>
  <c r="AB140" i="1" s="1"/>
  <c r="AU144" i="1"/>
  <c r="AR144" i="1"/>
  <c r="AT144" i="1" s="1"/>
  <c r="AF152" i="2" l="1"/>
  <c r="AG152" i="2" s="1"/>
  <c r="Y153" i="2" s="1"/>
  <c r="AE153" i="2" s="1"/>
  <c r="AO152" i="2"/>
  <c r="AP152" i="2" s="1"/>
  <c r="AH153" i="2" s="1"/>
  <c r="AN153" i="2" s="1"/>
  <c r="AZ148" i="2"/>
  <c r="BA148" i="2" s="1"/>
  <c r="AQ149" i="2" s="1"/>
  <c r="AW149" i="2" s="1"/>
  <c r="BK145" i="1"/>
  <c r="BL145" i="1" s="1"/>
  <c r="BB146" i="1" s="1"/>
  <c r="BC157" i="2"/>
  <c r="BE157" i="2" s="1"/>
  <c r="BF157" i="2"/>
  <c r="BJ157" i="2"/>
  <c r="AO121" i="1"/>
  <c r="AP121" i="1" s="1"/>
  <c r="AH122" i="1" s="1"/>
  <c r="AN122" i="1" s="1"/>
  <c r="BC146" i="1"/>
  <c r="BE146" i="1" s="1"/>
  <c r="BJ146" i="1"/>
  <c r="AF140" i="1"/>
  <c r="AG140" i="1" s="1"/>
  <c r="Y141" i="1" s="1"/>
  <c r="Z141" i="1" s="1"/>
  <c r="AB141" i="1" s="1"/>
  <c r="BF146" i="1"/>
  <c r="AZ144" i="1"/>
  <c r="BA144" i="1" s="1"/>
  <c r="AQ145" i="1" s="1"/>
  <c r="Z153" i="2" l="1"/>
  <c r="AB153" i="2" s="1"/>
  <c r="AL153" i="2"/>
  <c r="AR149" i="2"/>
  <c r="AT149" i="2" s="1"/>
  <c r="AU149" i="2"/>
  <c r="AC153" i="2"/>
  <c r="AF153" i="2" s="1"/>
  <c r="AG153" i="2" s="1"/>
  <c r="Y154" i="2" s="1"/>
  <c r="AY149" i="2"/>
  <c r="AI153" i="2"/>
  <c r="AK153" i="2" s="1"/>
  <c r="AO153" i="2" s="1"/>
  <c r="AP153" i="2" s="1"/>
  <c r="AH154" i="2" s="1"/>
  <c r="AZ149" i="2"/>
  <c r="BA149" i="2" s="1"/>
  <c r="AQ150" i="2" s="1"/>
  <c r="AW150" i="2" s="1"/>
  <c r="AY145" i="1"/>
  <c r="AW145" i="1"/>
  <c r="BK157" i="2"/>
  <c r="BL157" i="2" s="1"/>
  <c r="BB158" i="2" s="1"/>
  <c r="AI122" i="1"/>
  <c r="AK122" i="1" s="1"/>
  <c r="AL122" i="1"/>
  <c r="AC141" i="1"/>
  <c r="AE141" i="1"/>
  <c r="BK146" i="1"/>
  <c r="BL146" i="1" s="1"/>
  <c r="BB147" i="1" s="1"/>
  <c r="BJ147" i="1" s="1"/>
  <c r="AU145" i="1"/>
  <c r="AR145" i="1"/>
  <c r="AT145" i="1" s="1"/>
  <c r="Z154" i="2" l="1"/>
  <c r="AB154" i="2" s="1"/>
  <c r="AC154" i="2"/>
  <c r="AE154" i="2"/>
  <c r="AF154" i="2" s="1"/>
  <c r="AG154" i="2" s="1"/>
  <c r="Y155" i="2" s="1"/>
  <c r="AC155" i="2" s="1"/>
  <c r="AR150" i="2"/>
  <c r="AT150" i="2" s="1"/>
  <c r="AU150" i="2"/>
  <c r="AY150" i="2"/>
  <c r="BC158" i="2"/>
  <c r="BE158" i="2" s="1"/>
  <c r="BJ158" i="2"/>
  <c r="BF158" i="2"/>
  <c r="AL154" i="2"/>
  <c r="AI154" i="2"/>
  <c r="AK154" i="2" s="1"/>
  <c r="AN154" i="2"/>
  <c r="AO122" i="1"/>
  <c r="AP122" i="1" s="1"/>
  <c r="AH123" i="1" s="1"/>
  <c r="AN123" i="1" s="1"/>
  <c r="AF141" i="1"/>
  <c r="AG141" i="1" s="1"/>
  <c r="Y142" i="1" s="1"/>
  <c r="AE142" i="1" s="1"/>
  <c r="BC147" i="1"/>
  <c r="BE147" i="1" s="1"/>
  <c r="BF147" i="1"/>
  <c r="AZ145" i="1"/>
  <c r="BA145" i="1" s="1"/>
  <c r="AQ146" i="1" s="1"/>
  <c r="AO154" i="2" l="1"/>
  <c r="AP154" i="2" s="1"/>
  <c r="AH155" i="2" s="1"/>
  <c r="AE155" i="2"/>
  <c r="Z155" i="2"/>
  <c r="AB155" i="2" s="1"/>
  <c r="AF155" i="2" s="1"/>
  <c r="AG155" i="2" s="1"/>
  <c r="Y156" i="2" s="1"/>
  <c r="AZ150" i="2"/>
  <c r="BA150" i="2" s="1"/>
  <c r="AQ151" i="2" s="1"/>
  <c r="AY146" i="1"/>
  <c r="AW146" i="1"/>
  <c r="BK158" i="2"/>
  <c r="BL158" i="2" s="1"/>
  <c r="BB159" i="2" s="1"/>
  <c r="AN155" i="2"/>
  <c r="AL155" i="2"/>
  <c r="AI155" i="2"/>
  <c r="AK155" i="2" s="1"/>
  <c r="AI123" i="1"/>
  <c r="AK123" i="1" s="1"/>
  <c r="AL123" i="1"/>
  <c r="AC142" i="1"/>
  <c r="Z142" i="1"/>
  <c r="AB142" i="1" s="1"/>
  <c r="BK147" i="1"/>
  <c r="BL147" i="1" s="1"/>
  <c r="BB148" i="1" s="1"/>
  <c r="BJ148" i="1" s="1"/>
  <c r="AR146" i="1"/>
  <c r="AT146" i="1" s="1"/>
  <c r="AU146" i="1"/>
  <c r="AW151" i="2" l="1"/>
  <c r="AY151" i="2"/>
  <c r="AU151" i="2"/>
  <c r="AR151" i="2"/>
  <c r="AT151" i="2" s="1"/>
  <c r="AZ151" i="2" s="1"/>
  <c r="BA151" i="2" s="1"/>
  <c r="AQ152" i="2" s="1"/>
  <c r="AC156" i="2"/>
  <c r="Z156" i="2"/>
  <c r="AB156" i="2" s="1"/>
  <c r="AE156" i="2"/>
  <c r="BC159" i="2"/>
  <c r="BE159" i="2" s="1"/>
  <c r="BJ159" i="2"/>
  <c r="BF159" i="2"/>
  <c r="AO155" i="2"/>
  <c r="AP155" i="2" s="1"/>
  <c r="AH156" i="2" s="1"/>
  <c r="AO123" i="1"/>
  <c r="AP123" i="1" s="1"/>
  <c r="AH124" i="1" s="1"/>
  <c r="AL124" i="1" s="1"/>
  <c r="AF142" i="1"/>
  <c r="AG142" i="1" s="1"/>
  <c r="Y143" i="1" s="1"/>
  <c r="AC143" i="1" s="1"/>
  <c r="BC148" i="1"/>
  <c r="BE148" i="1" s="1"/>
  <c r="BF148" i="1"/>
  <c r="AZ146" i="1"/>
  <c r="BA146" i="1" s="1"/>
  <c r="AQ147" i="1" s="1"/>
  <c r="AW152" i="2" l="1"/>
  <c r="AR152" i="2"/>
  <c r="AT152" i="2" s="1"/>
  <c r="AU152" i="2"/>
  <c r="AY152" i="2"/>
  <c r="AF156" i="2"/>
  <c r="AG156" i="2" s="1"/>
  <c r="Y157" i="2" s="1"/>
  <c r="AY147" i="1"/>
  <c r="AW147" i="1"/>
  <c r="AN124" i="1"/>
  <c r="AI124" i="1"/>
  <c r="AK124" i="1" s="1"/>
  <c r="AO124" i="1" s="1"/>
  <c r="AP124" i="1" s="1"/>
  <c r="AH125" i="1" s="1"/>
  <c r="AN125" i="1" s="1"/>
  <c r="BK159" i="2"/>
  <c r="BL159" i="2" s="1"/>
  <c r="BB160" i="2" s="1"/>
  <c r="AN156" i="2"/>
  <c r="AL156" i="2"/>
  <c r="AI156" i="2"/>
  <c r="AK156" i="2" s="1"/>
  <c r="AE143" i="1"/>
  <c r="Z143" i="1"/>
  <c r="AB143" i="1" s="1"/>
  <c r="BK148" i="1"/>
  <c r="BL148" i="1" s="1"/>
  <c r="BB149" i="1" s="1"/>
  <c r="BJ149" i="1" s="1"/>
  <c r="AU147" i="1"/>
  <c r="AR147" i="1"/>
  <c r="AT147" i="1" s="1"/>
  <c r="AZ152" i="2" l="1"/>
  <c r="BA152" i="2" s="1"/>
  <c r="AQ153" i="2" s="1"/>
  <c r="AE157" i="2"/>
  <c r="AC157" i="2"/>
  <c r="Z157" i="2"/>
  <c r="AB157" i="2" s="1"/>
  <c r="AF157" i="2" s="1"/>
  <c r="AG157" i="2" s="1"/>
  <c r="Y158" i="2" s="1"/>
  <c r="AI125" i="1"/>
  <c r="AK125" i="1" s="1"/>
  <c r="AF143" i="1"/>
  <c r="AG143" i="1" s="1"/>
  <c r="Y144" i="1" s="1"/>
  <c r="Z144" i="1" s="1"/>
  <c r="AB144" i="1" s="1"/>
  <c r="AL125" i="1"/>
  <c r="AO125" i="1" s="1"/>
  <c r="AP125" i="1" s="1"/>
  <c r="AH126" i="1" s="1"/>
  <c r="BJ160" i="2"/>
  <c r="BC160" i="2"/>
  <c r="BE160" i="2" s="1"/>
  <c r="BF160" i="2"/>
  <c r="AO156" i="2"/>
  <c r="AP156" i="2" s="1"/>
  <c r="AH157" i="2" s="1"/>
  <c r="AE144" i="1"/>
  <c r="BC149" i="1"/>
  <c r="BE149" i="1" s="1"/>
  <c r="BF149" i="1"/>
  <c r="AZ147" i="1"/>
  <c r="BA147" i="1" s="1"/>
  <c r="AQ148" i="1" s="1"/>
  <c r="AW148" i="1" s="1"/>
  <c r="AW153" i="2" l="1"/>
  <c r="AY153" i="2"/>
  <c r="AR153" i="2"/>
  <c r="AT153" i="2" s="1"/>
  <c r="AZ153" i="2" s="1"/>
  <c r="BA153" i="2" s="1"/>
  <c r="AQ154" i="2" s="1"/>
  <c r="AU153" i="2"/>
  <c r="Z158" i="2"/>
  <c r="AB158" i="2" s="1"/>
  <c r="AE158" i="2"/>
  <c r="AC158" i="2"/>
  <c r="AC144" i="1"/>
  <c r="AL126" i="1"/>
  <c r="AI126" i="1"/>
  <c r="AK126" i="1" s="1"/>
  <c r="AO126" i="1" s="1"/>
  <c r="AP126" i="1" s="1"/>
  <c r="AH127" i="1" s="1"/>
  <c r="AN126" i="1"/>
  <c r="BK160" i="2"/>
  <c r="BL160" i="2" s="1"/>
  <c r="BB161" i="2" s="1"/>
  <c r="AL157" i="2"/>
  <c r="AN157" i="2"/>
  <c r="AI157" i="2"/>
  <c r="AK157" i="2" s="1"/>
  <c r="AF144" i="1"/>
  <c r="AG144" i="1" s="1"/>
  <c r="Y145" i="1" s="1"/>
  <c r="Z145" i="1" s="1"/>
  <c r="AB145" i="1" s="1"/>
  <c r="BK149" i="1"/>
  <c r="BL149" i="1" s="1"/>
  <c r="BB150" i="1" s="1"/>
  <c r="BJ150" i="1" s="1"/>
  <c r="AU148" i="1"/>
  <c r="AY148" i="1"/>
  <c r="AR148" i="1"/>
  <c r="AT148" i="1" s="1"/>
  <c r="AW154" i="2" l="1"/>
  <c r="AR154" i="2"/>
  <c r="AT154" i="2" s="1"/>
  <c r="AU154" i="2"/>
  <c r="AY154" i="2"/>
  <c r="AF158" i="2"/>
  <c r="AG158" i="2" s="1"/>
  <c r="Y159" i="2" s="1"/>
  <c r="AE145" i="1"/>
  <c r="AC145" i="1"/>
  <c r="BC161" i="2"/>
  <c r="BE161" i="2" s="1"/>
  <c r="BF161" i="2"/>
  <c r="BJ161" i="2"/>
  <c r="AO157" i="2"/>
  <c r="AP157" i="2" s="1"/>
  <c r="AH158" i="2" s="1"/>
  <c r="BF150" i="1"/>
  <c r="BC150" i="1"/>
  <c r="BE150" i="1" s="1"/>
  <c r="AF145" i="1"/>
  <c r="AG145" i="1" s="1"/>
  <c r="Y146" i="1" s="1"/>
  <c r="AC146" i="1" s="1"/>
  <c r="AZ148" i="1"/>
  <c r="BA148" i="1" s="1"/>
  <c r="AQ149" i="1" s="1"/>
  <c r="AW149" i="1" s="1"/>
  <c r="AL127" i="1"/>
  <c r="AI127" i="1"/>
  <c r="AK127" i="1" s="1"/>
  <c r="AN127" i="1"/>
  <c r="AZ154" i="2" l="1"/>
  <c r="BA154" i="2" s="1"/>
  <c r="AQ155" i="2" s="1"/>
  <c r="AC159" i="2"/>
  <c r="Z159" i="2"/>
  <c r="AB159" i="2" s="1"/>
  <c r="AE159" i="2"/>
  <c r="BK161" i="2"/>
  <c r="BL161" i="2" s="1"/>
  <c r="BB162" i="2" s="1"/>
  <c r="AL158" i="2"/>
  <c r="AI158" i="2"/>
  <c r="AK158" i="2" s="1"/>
  <c r="AN158" i="2"/>
  <c r="Z146" i="1"/>
  <c r="AB146" i="1" s="1"/>
  <c r="BK150" i="1"/>
  <c r="BL150" i="1" s="1"/>
  <c r="BB151" i="1" s="1"/>
  <c r="AE146" i="1"/>
  <c r="AR149" i="1"/>
  <c r="AT149" i="1" s="1"/>
  <c r="AY149" i="1"/>
  <c r="AU149" i="1"/>
  <c r="AO127" i="1"/>
  <c r="AP127" i="1" s="1"/>
  <c r="AH128" i="1" s="1"/>
  <c r="AW155" i="2" l="1"/>
  <c r="AR155" i="2"/>
  <c r="AT155" i="2" s="1"/>
  <c r="AU155" i="2"/>
  <c r="AY155" i="2"/>
  <c r="AZ155" i="2" s="1"/>
  <c r="BA155" i="2" s="1"/>
  <c r="AQ156" i="2" s="1"/>
  <c r="AF159" i="2"/>
  <c r="AG159" i="2" s="1"/>
  <c r="Y160" i="2" s="1"/>
  <c r="BJ162" i="2"/>
  <c r="BC162" i="2"/>
  <c r="BE162" i="2" s="1"/>
  <c r="BF162" i="2"/>
  <c r="AO158" i="2"/>
  <c r="AP158" i="2" s="1"/>
  <c r="AH159" i="2" s="1"/>
  <c r="AF146" i="1"/>
  <c r="AG146" i="1" s="1"/>
  <c r="Y147" i="1" s="1"/>
  <c r="AC147" i="1" s="1"/>
  <c r="BJ151" i="1"/>
  <c r="BF151" i="1"/>
  <c r="BC151" i="1"/>
  <c r="BE151" i="1" s="1"/>
  <c r="AZ149" i="1"/>
  <c r="BA149" i="1" s="1"/>
  <c r="AQ150" i="1" s="1"/>
  <c r="AL128" i="1"/>
  <c r="AN128" i="1"/>
  <c r="AI128" i="1"/>
  <c r="AK128" i="1" s="1"/>
  <c r="AW156" i="2" l="1"/>
  <c r="AR156" i="2"/>
  <c r="AT156" i="2" s="1"/>
  <c r="AU156" i="2"/>
  <c r="AY156" i="2"/>
  <c r="Z160" i="2"/>
  <c r="AB160" i="2" s="1"/>
  <c r="AC160" i="2"/>
  <c r="AE160" i="2"/>
  <c r="AY150" i="1"/>
  <c r="AW150" i="1"/>
  <c r="BK162" i="2"/>
  <c r="BL162" i="2" s="1"/>
  <c r="BB163" i="2" s="1"/>
  <c r="AI159" i="2"/>
  <c r="AK159" i="2" s="1"/>
  <c r="AN159" i="2"/>
  <c r="AL159" i="2"/>
  <c r="AE147" i="1"/>
  <c r="Z147" i="1"/>
  <c r="AB147" i="1" s="1"/>
  <c r="AF147" i="1" s="1"/>
  <c r="AG147" i="1" s="1"/>
  <c r="Y148" i="1" s="1"/>
  <c r="Z148" i="1" s="1"/>
  <c r="AB148" i="1" s="1"/>
  <c r="BK151" i="1"/>
  <c r="BL151" i="1" s="1"/>
  <c r="BB152" i="1" s="1"/>
  <c r="AR150" i="1"/>
  <c r="AT150" i="1" s="1"/>
  <c r="AU150" i="1"/>
  <c r="AO128" i="1"/>
  <c r="AP128" i="1" s="1"/>
  <c r="AH129" i="1" s="1"/>
  <c r="AZ156" i="2" l="1"/>
  <c r="BA156" i="2" s="1"/>
  <c r="AQ157" i="2" s="1"/>
  <c r="AF160" i="2"/>
  <c r="AG160" i="2" s="1"/>
  <c r="Y161" i="2" s="1"/>
  <c r="BC163" i="2"/>
  <c r="BE163" i="2" s="1"/>
  <c r="BF163" i="2"/>
  <c r="BJ163" i="2"/>
  <c r="AO159" i="2"/>
  <c r="AP159" i="2" s="1"/>
  <c r="AH160" i="2" s="1"/>
  <c r="AZ150" i="1"/>
  <c r="BA150" i="1" s="1"/>
  <c r="AQ151" i="1" s="1"/>
  <c r="AC148" i="1"/>
  <c r="AE148" i="1"/>
  <c r="BC152" i="1"/>
  <c r="BE152" i="1" s="1"/>
  <c r="BF152" i="1"/>
  <c r="BJ152" i="1"/>
  <c r="AN129" i="1"/>
  <c r="AI129" i="1"/>
  <c r="AK129" i="1" s="1"/>
  <c r="AL129" i="1"/>
  <c r="AR157" i="2" l="1"/>
  <c r="AT157" i="2" s="1"/>
  <c r="AW157" i="2"/>
  <c r="AU157" i="2"/>
  <c r="AY157" i="2"/>
  <c r="AE161" i="2"/>
  <c r="AC161" i="2"/>
  <c r="Z161" i="2"/>
  <c r="AB161" i="2" s="1"/>
  <c r="AF161" i="2" s="1"/>
  <c r="AG161" i="2" s="1"/>
  <c r="Y162" i="2" s="1"/>
  <c r="AY151" i="1"/>
  <c r="AW151" i="1"/>
  <c r="BK163" i="2"/>
  <c r="BL163" i="2" s="1"/>
  <c r="BB164" i="2" s="1"/>
  <c r="AL160" i="2"/>
  <c r="AI160" i="2"/>
  <c r="AK160" i="2" s="1"/>
  <c r="AN160" i="2"/>
  <c r="AU151" i="1"/>
  <c r="AR151" i="1"/>
  <c r="AT151" i="1" s="1"/>
  <c r="AZ151" i="1" s="1"/>
  <c r="BA151" i="1" s="1"/>
  <c r="AQ152" i="1" s="1"/>
  <c r="AW152" i="1" s="1"/>
  <c r="AF148" i="1"/>
  <c r="AG148" i="1" s="1"/>
  <c r="Y149" i="1" s="1"/>
  <c r="Z149" i="1" s="1"/>
  <c r="AB149" i="1" s="1"/>
  <c r="BK152" i="1"/>
  <c r="BL152" i="1" s="1"/>
  <c r="BB153" i="1" s="1"/>
  <c r="BJ153" i="1" s="1"/>
  <c r="AO129" i="1"/>
  <c r="AP129" i="1" s="1"/>
  <c r="AH130" i="1" s="1"/>
  <c r="AZ157" i="2" l="1"/>
  <c r="BA157" i="2" s="1"/>
  <c r="AQ158" i="2" s="1"/>
  <c r="AE162" i="2"/>
  <c r="Z162" i="2"/>
  <c r="AB162" i="2" s="1"/>
  <c r="AC162" i="2"/>
  <c r="BF164" i="2"/>
  <c r="BC164" i="2"/>
  <c r="BE164" i="2" s="1"/>
  <c r="BJ164" i="2"/>
  <c r="AO160" i="2"/>
  <c r="AP160" i="2" s="1"/>
  <c r="AH161" i="2" s="1"/>
  <c r="AC149" i="1"/>
  <c r="AE149" i="1"/>
  <c r="BC153" i="1"/>
  <c r="BE153" i="1" s="1"/>
  <c r="BF153" i="1"/>
  <c r="AR152" i="1"/>
  <c r="AT152" i="1" s="1"/>
  <c r="AY152" i="1"/>
  <c r="AL130" i="1"/>
  <c r="AI130" i="1"/>
  <c r="AK130" i="1" s="1"/>
  <c r="AN130" i="1"/>
  <c r="AU152" i="1"/>
  <c r="AW158" i="2" l="1"/>
  <c r="AU158" i="2"/>
  <c r="AY158" i="2"/>
  <c r="AR158" i="2"/>
  <c r="AT158" i="2" s="1"/>
  <c r="AZ158" i="2" s="1"/>
  <c r="BA158" i="2" s="1"/>
  <c r="AQ159" i="2" s="1"/>
  <c r="AF162" i="2"/>
  <c r="AG162" i="2" s="1"/>
  <c r="Y163" i="2" s="1"/>
  <c r="BK164" i="2"/>
  <c r="BL164" i="2" s="1"/>
  <c r="BB165" i="2" s="1"/>
  <c r="AN161" i="2"/>
  <c r="AL161" i="2"/>
  <c r="AI161" i="2"/>
  <c r="AK161" i="2" s="1"/>
  <c r="AF149" i="1"/>
  <c r="AG149" i="1" s="1"/>
  <c r="Y150" i="1" s="1"/>
  <c r="AC150" i="1" s="1"/>
  <c r="BK153" i="1"/>
  <c r="BL153" i="1" s="1"/>
  <c r="BB154" i="1" s="1"/>
  <c r="BC154" i="1" s="1"/>
  <c r="BE154" i="1" s="1"/>
  <c r="AZ152" i="1"/>
  <c r="BA152" i="1" s="1"/>
  <c r="AQ153" i="1" s="1"/>
  <c r="AO130" i="1"/>
  <c r="AP130" i="1" s="1"/>
  <c r="AH131" i="1" s="1"/>
  <c r="AL131" i="1" s="1"/>
  <c r="AO161" i="2" l="1"/>
  <c r="AP161" i="2" s="1"/>
  <c r="AH162" i="2" s="1"/>
  <c r="AW159" i="2"/>
  <c r="AR159" i="2"/>
  <c r="AT159" i="2" s="1"/>
  <c r="AY159" i="2"/>
  <c r="AU159" i="2"/>
  <c r="AC163" i="2"/>
  <c r="AE163" i="2"/>
  <c r="Z163" i="2"/>
  <c r="AB163" i="2" s="1"/>
  <c r="AF163" i="2" s="1"/>
  <c r="AG163" i="2" s="1"/>
  <c r="Y164" i="2" s="1"/>
  <c r="AY153" i="1"/>
  <c r="AW153" i="1"/>
  <c r="BJ165" i="2"/>
  <c r="BC165" i="2"/>
  <c r="BE165" i="2" s="1"/>
  <c r="BF165" i="2"/>
  <c r="AN162" i="2"/>
  <c r="AI162" i="2"/>
  <c r="AK162" i="2" s="1"/>
  <c r="AL162" i="2"/>
  <c r="AE150" i="1"/>
  <c r="Z150" i="1"/>
  <c r="AB150" i="1" s="1"/>
  <c r="BF154" i="1"/>
  <c r="BJ154" i="1"/>
  <c r="AU153" i="1"/>
  <c r="AR153" i="1"/>
  <c r="AT153" i="1" s="1"/>
  <c r="AN131" i="1"/>
  <c r="AI131" i="1"/>
  <c r="AK131" i="1" s="1"/>
  <c r="AZ159" i="2" l="1"/>
  <c r="BA159" i="2" s="1"/>
  <c r="AQ160" i="2" s="1"/>
  <c r="AE164" i="2"/>
  <c r="Z164" i="2"/>
  <c r="AB164" i="2" s="1"/>
  <c r="AC164" i="2"/>
  <c r="BK165" i="2"/>
  <c r="BL165" i="2" s="1"/>
  <c r="BB166" i="2" s="1"/>
  <c r="AO162" i="2"/>
  <c r="AP162" i="2" s="1"/>
  <c r="AH163" i="2" s="1"/>
  <c r="AF150" i="1"/>
  <c r="AG150" i="1" s="1"/>
  <c r="Y151" i="1" s="1"/>
  <c r="AE151" i="1" s="1"/>
  <c r="BK154" i="1"/>
  <c r="BL154" i="1" s="1"/>
  <c r="BB155" i="1" s="1"/>
  <c r="AZ153" i="1"/>
  <c r="BA153" i="1" s="1"/>
  <c r="AQ154" i="1" s="1"/>
  <c r="AO131" i="1"/>
  <c r="AP131" i="1" s="1"/>
  <c r="AH132" i="1" s="1"/>
  <c r="AN132" i="1" s="1"/>
  <c r="AW160" i="2" l="1"/>
  <c r="AU160" i="2"/>
  <c r="AY160" i="2"/>
  <c r="AR160" i="2"/>
  <c r="AT160" i="2" s="1"/>
  <c r="AZ160" i="2" s="1"/>
  <c r="BA160" i="2" s="1"/>
  <c r="AQ161" i="2" s="1"/>
  <c r="AF164" i="2"/>
  <c r="AG164" i="2" s="1"/>
  <c r="Y165" i="2" s="1"/>
  <c r="AY154" i="1"/>
  <c r="AW154" i="1"/>
  <c r="AC151" i="1"/>
  <c r="Z151" i="1"/>
  <c r="AB151" i="1" s="1"/>
  <c r="BC166" i="2"/>
  <c r="BE166" i="2" s="1"/>
  <c r="BF166" i="2"/>
  <c r="BJ166" i="2"/>
  <c r="AN163" i="2"/>
  <c r="AL163" i="2"/>
  <c r="AI163" i="2"/>
  <c r="AK163" i="2" s="1"/>
  <c r="AF151" i="1"/>
  <c r="AG151" i="1" s="1"/>
  <c r="Y152" i="1" s="1"/>
  <c r="AC152" i="1" s="1"/>
  <c r="BJ155" i="1"/>
  <c r="BC155" i="1"/>
  <c r="BE155" i="1" s="1"/>
  <c r="BF155" i="1"/>
  <c r="AU154" i="1"/>
  <c r="AL132" i="1"/>
  <c r="AI132" i="1"/>
  <c r="AK132" i="1" s="1"/>
  <c r="AR154" i="1"/>
  <c r="AT154" i="1" s="1"/>
  <c r="AR161" i="2" l="1"/>
  <c r="AT161" i="2" s="1"/>
  <c r="AU161" i="2"/>
  <c r="AY161" i="2"/>
  <c r="AW161" i="2"/>
  <c r="BK166" i="2"/>
  <c r="BL166" i="2" s="1"/>
  <c r="BB167" i="2" s="1"/>
  <c r="BF167" i="2" s="1"/>
  <c r="AE165" i="2"/>
  <c r="AC165" i="2"/>
  <c r="Z165" i="2"/>
  <c r="AB165" i="2" s="1"/>
  <c r="AF165" i="2" s="1"/>
  <c r="AG165" i="2" s="1"/>
  <c r="Y166" i="2" s="1"/>
  <c r="BC167" i="2"/>
  <c r="BE167" i="2" s="1"/>
  <c r="AO163" i="2"/>
  <c r="AP163" i="2" s="1"/>
  <c r="AH164" i="2" s="1"/>
  <c r="AL164" i="2" s="1"/>
  <c r="Z152" i="1"/>
  <c r="AB152" i="1" s="1"/>
  <c r="AE152" i="1"/>
  <c r="BK155" i="1"/>
  <c r="BL155" i="1" s="1"/>
  <c r="BB156" i="1" s="1"/>
  <c r="AZ154" i="1"/>
  <c r="BA154" i="1" s="1"/>
  <c r="AQ155" i="1" s="1"/>
  <c r="AO132" i="1"/>
  <c r="AP132" i="1" s="1"/>
  <c r="AH133" i="1" s="1"/>
  <c r="AI133" i="1" s="1"/>
  <c r="AK133" i="1" s="1"/>
  <c r="BJ167" i="2" l="1"/>
  <c r="BK167" i="2" s="1"/>
  <c r="BL167" i="2" s="1"/>
  <c r="BB168" i="2" s="1"/>
  <c r="AZ161" i="2"/>
  <c r="BA161" i="2" s="1"/>
  <c r="AQ162" i="2" s="1"/>
  <c r="AC166" i="2"/>
  <c r="AE166" i="2"/>
  <c r="Z166" i="2"/>
  <c r="AB166" i="2" s="1"/>
  <c r="AR155" i="1"/>
  <c r="AT155" i="1" s="1"/>
  <c r="AW155" i="1"/>
  <c r="AF152" i="1"/>
  <c r="AG152" i="1" s="1"/>
  <c r="Y153" i="1" s="1"/>
  <c r="Z153" i="1" s="1"/>
  <c r="AB153" i="1" s="1"/>
  <c r="AN164" i="2"/>
  <c r="AI164" i="2"/>
  <c r="AK164" i="2" s="1"/>
  <c r="AE153" i="1"/>
  <c r="AC153" i="1"/>
  <c r="BC156" i="1"/>
  <c r="BE156" i="1" s="1"/>
  <c r="BF156" i="1"/>
  <c r="BJ156" i="1"/>
  <c r="AU155" i="1"/>
  <c r="AY155" i="1"/>
  <c r="AN133" i="1"/>
  <c r="AL133" i="1"/>
  <c r="AO164" i="2" l="1"/>
  <c r="AP164" i="2" s="1"/>
  <c r="AH165" i="2" s="1"/>
  <c r="AN165" i="2" s="1"/>
  <c r="BJ168" i="2"/>
  <c r="BC168" i="2"/>
  <c r="BE168" i="2" s="1"/>
  <c r="BK168" i="2" s="1"/>
  <c r="BL168" i="2" s="1"/>
  <c r="BB169" i="2" s="1"/>
  <c r="BF168" i="2"/>
  <c r="AU162" i="2"/>
  <c r="AR162" i="2"/>
  <c r="AT162" i="2" s="1"/>
  <c r="AY162" i="2"/>
  <c r="AW162" i="2"/>
  <c r="AF166" i="2"/>
  <c r="AG166" i="2" s="1"/>
  <c r="Y167" i="2" s="1"/>
  <c r="AE167" i="2" s="1"/>
  <c r="AI165" i="2"/>
  <c r="AK165" i="2" s="1"/>
  <c r="AL165" i="2"/>
  <c r="AF153" i="1"/>
  <c r="AG153" i="1" s="1"/>
  <c r="Y154" i="1" s="1"/>
  <c r="Z154" i="1" s="1"/>
  <c r="AB154" i="1" s="1"/>
  <c r="AZ155" i="1"/>
  <c r="BA155" i="1" s="1"/>
  <c r="AQ156" i="1" s="1"/>
  <c r="AW156" i="1" s="1"/>
  <c r="BK156" i="1"/>
  <c r="BL156" i="1" s="1"/>
  <c r="BB157" i="1" s="1"/>
  <c r="AO133" i="1"/>
  <c r="AP133" i="1" s="1"/>
  <c r="AH134" i="1" s="1"/>
  <c r="AI134" i="1" s="1"/>
  <c r="AK134" i="1" s="1"/>
  <c r="AO165" i="2" l="1"/>
  <c r="AP165" i="2" s="1"/>
  <c r="AH166" i="2" s="1"/>
  <c r="Z167" i="2"/>
  <c r="AB167" i="2" s="1"/>
  <c r="AC167" i="2"/>
  <c r="AZ162" i="2"/>
  <c r="BA162" i="2" s="1"/>
  <c r="AQ163" i="2" s="1"/>
  <c r="BC169" i="2"/>
  <c r="BE169" i="2" s="1"/>
  <c r="BJ169" i="2"/>
  <c r="BF169" i="2"/>
  <c r="AI166" i="2"/>
  <c r="AK166" i="2" s="1"/>
  <c r="AL166" i="2"/>
  <c r="AN166" i="2"/>
  <c r="AR156" i="1"/>
  <c r="AT156" i="1" s="1"/>
  <c r="AC154" i="1"/>
  <c r="AE154" i="1"/>
  <c r="AY156" i="1"/>
  <c r="AU156" i="1"/>
  <c r="AL134" i="1"/>
  <c r="AN134" i="1"/>
  <c r="BC157" i="1"/>
  <c r="BE157" i="1" s="1"/>
  <c r="BF157" i="1"/>
  <c r="BJ157" i="1"/>
  <c r="AF167" i="2" l="1"/>
  <c r="AG167" i="2" s="1"/>
  <c r="Y168" i="2" s="1"/>
  <c r="AW163" i="2"/>
  <c r="AY163" i="2"/>
  <c r="AR163" i="2"/>
  <c r="AT163" i="2" s="1"/>
  <c r="AZ163" i="2" s="1"/>
  <c r="BA163" i="2" s="1"/>
  <c r="AQ164" i="2" s="1"/>
  <c r="AU163" i="2"/>
  <c r="AF154" i="1"/>
  <c r="AG154" i="1" s="1"/>
  <c r="Y155" i="1" s="1"/>
  <c r="AC155" i="1" s="1"/>
  <c r="BK169" i="2"/>
  <c r="BL169" i="2" s="1"/>
  <c r="BB170" i="2" s="1"/>
  <c r="AO166" i="2"/>
  <c r="AP166" i="2" s="1"/>
  <c r="AH167" i="2" s="1"/>
  <c r="Z155" i="1"/>
  <c r="AB155" i="1" s="1"/>
  <c r="AZ156" i="1"/>
  <c r="BA156" i="1" s="1"/>
  <c r="AQ157" i="1" s="1"/>
  <c r="AO134" i="1"/>
  <c r="AP134" i="1" s="1"/>
  <c r="AH135" i="1" s="1"/>
  <c r="AI135" i="1" s="1"/>
  <c r="AK135" i="1" s="1"/>
  <c r="BK157" i="1"/>
  <c r="BL157" i="1" s="1"/>
  <c r="BB158" i="1" s="1"/>
  <c r="BC158" i="1" s="1"/>
  <c r="BE158" i="1" s="1"/>
  <c r="AC168" i="2" l="1"/>
  <c r="AE168" i="2"/>
  <c r="Z168" i="2"/>
  <c r="AB168" i="2" s="1"/>
  <c r="AF168" i="2" s="1"/>
  <c r="AG168" i="2" s="1"/>
  <c r="Y169" i="2" s="1"/>
  <c r="AE169" i="2" s="1"/>
  <c r="AW164" i="2"/>
  <c r="AY164" i="2"/>
  <c r="AR164" i="2"/>
  <c r="AT164" i="2" s="1"/>
  <c r="AU164" i="2"/>
  <c r="AY157" i="1"/>
  <c r="AW157" i="1"/>
  <c r="AE155" i="1"/>
  <c r="AF155" i="1" s="1"/>
  <c r="AG155" i="1" s="1"/>
  <c r="Y156" i="1" s="1"/>
  <c r="BJ170" i="2"/>
  <c r="BF170" i="2"/>
  <c r="BC170" i="2"/>
  <c r="BE170" i="2" s="1"/>
  <c r="AL167" i="2"/>
  <c r="AI167" i="2"/>
  <c r="AK167" i="2" s="1"/>
  <c r="AN167" i="2"/>
  <c r="AN135" i="1"/>
  <c r="AR157" i="1"/>
  <c r="AT157" i="1" s="1"/>
  <c r="AL135" i="1"/>
  <c r="AU157" i="1"/>
  <c r="BJ158" i="1"/>
  <c r="BF158" i="1"/>
  <c r="BK170" i="2" l="1"/>
  <c r="BL170" i="2" s="1"/>
  <c r="BB171" i="2" s="1"/>
  <c r="AC169" i="2"/>
  <c r="Z169" i="2"/>
  <c r="AB169" i="2" s="1"/>
  <c r="AF169" i="2" s="1"/>
  <c r="AG169" i="2" s="1"/>
  <c r="Y170" i="2" s="1"/>
  <c r="AC170" i="2" s="1"/>
  <c r="AZ164" i="2"/>
  <c r="BA164" i="2" s="1"/>
  <c r="AQ165" i="2" s="1"/>
  <c r="BK158" i="1"/>
  <c r="BL158" i="1" s="1"/>
  <c r="BB159" i="1" s="1"/>
  <c r="BJ159" i="1" s="1"/>
  <c r="AC156" i="1"/>
  <c r="Z156" i="1"/>
  <c r="AB156" i="1" s="1"/>
  <c r="AE156" i="1"/>
  <c r="BJ171" i="2"/>
  <c r="BF171" i="2"/>
  <c r="BC171" i="2"/>
  <c r="BE171" i="2" s="1"/>
  <c r="AO167" i="2"/>
  <c r="AP167" i="2" s="1"/>
  <c r="AH168" i="2" s="1"/>
  <c r="AZ157" i="1"/>
  <c r="BA157" i="1" s="1"/>
  <c r="AQ158" i="1" s="1"/>
  <c r="AO135" i="1"/>
  <c r="AP135" i="1" s="1"/>
  <c r="AH136" i="1" s="1"/>
  <c r="AL136" i="1" s="1"/>
  <c r="BF159" i="1"/>
  <c r="AF156" i="1"/>
  <c r="AG156" i="1" s="1"/>
  <c r="Y157" i="1" s="1"/>
  <c r="AE157" i="1" s="1"/>
  <c r="AE170" i="2" l="1"/>
  <c r="Z170" i="2"/>
  <c r="AB170" i="2" s="1"/>
  <c r="AF170" i="2" s="1"/>
  <c r="AG170" i="2" s="1"/>
  <c r="Y171" i="2" s="1"/>
  <c r="Z171" i="2" s="1"/>
  <c r="AB171" i="2" s="1"/>
  <c r="BK171" i="2"/>
  <c r="BL171" i="2" s="1"/>
  <c r="BB172" i="2" s="1"/>
  <c r="BC172" i="2" s="1"/>
  <c r="BE172" i="2" s="1"/>
  <c r="AW165" i="2"/>
  <c r="AU165" i="2"/>
  <c r="AY165" i="2"/>
  <c r="AR165" i="2"/>
  <c r="AT165" i="2" s="1"/>
  <c r="AZ165" i="2" s="1"/>
  <c r="BA165" i="2" s="1"/>
  <c r="AQ166" i="2" s="1"/>
  <c r="AY158" i="1"/>
  <c r="AW158" i="1"/>
  <c r="BC159" i="1"/>
  <c r="BE159" i="1" s="1"/>
  <c r="AN136" i="1"/>
  <c r="AR158" i="1"/>
  <c r="AT158" i="1" s="1"/>
  <c r="AI136" i="1"/>
  <c r="AK136" i="1" s="1"/>
  <c r="AO136" i="1" s="1"/>
  <c r="AP136" i="1" s="1"/>
  <c r="AH137" i="1" s="1"/>
  <c r="AI137" i="1" s="1"/>
  <c r="AK137" i="1" s="1"/>
  <c r="AU158" i="1"/>
  <c r="BK159" i="1"/>
  <c r="BL159" i="1" s="1"/>
  <c r="BB160" i="1" s="1"/>
  <c r="BJ160" i="1" s="1"/>
  <c r="AN168" i="2"/>
  <c r="AL168" i="2"/>
  <c r="AI168" i="2"/>
  <c r="AK168" i="2" s="1"/>
  <c r="AC157" i="1"/>
  <c r="Z157" i="1"/>
  <c r="AB157" i="1" s="1"/>
  <c r="AC171" i="2" l="1"/>
  <c r="BJ172" i="2"/>
  <c r="BF172" i="2"/>
  <c r="BK172" i="2" s="1"/>
  <c r="BL172" i="2" s="1"/>
  <c r="BB173" i="2" s="1"/>
  <c r="AE171" i="2"/>
  <c r="AF171" i="2" s="1"/>
  <c r="AG171" i="2" s="1"/>
  <c r="Y172" i="2" s="1"/>
  <c r="Z172" i="2" s="1"/>
  <c r="AB172" i="2" s="1"/>
  <c r="AW166" i="2"/>
  <c r="AR166" i="2"/>
  <c r="AT166" i="2" s="1"/>
  <c r="AY166" i="2"/>
  <c r="AU166" i="2"/>
  <c r="AZ158" i="1"/>
  <c r="BA158" i="1" s="1"/>
  <c r="AQ159" i="1" s="1"/>
  <c r="BF160" i="1"/>
  <c r="BC160" i="1"/>
  <c r="BE160" i="1" s="1"/>
  <c r="BK160" i="1" s="1"/>
  <c r="BL160" i="1" s="1"/>
  <c r="BB161" i="1" s="1"/>
  <c r="AO168" i="2"/>
  <c r="AP168" i="2" s="1"/>
  <c r="AH169" i="2" s="1"/>
  <c r="AR159" i="1"/>
  <c r="AT159" i="1" s="1"/>
  <c r="AU159" i="1"/>
  <c r="AF157" i="1"/>
  <c r="AG157" i="1" s="1"/>
  <c r="Y158" i="1" s="1"/>
  <c r="AN137" i="1"/>
  <c r="AL137" i="1"/>
  <c r="AC172" i="2" l="1"/>
  <c r="AE172" i="2"/>
  <c r="AZ166" i="2"/>
  <c r="BA166" i="2" s="1"/>
  <c r="AQ167" i="2" s="1"/>
  <c r="AY159" i="1"/>
  <c r="AW159" i="1"/>
  <c r="AZ159" i="1" s="1"/>
  <c r="BA159" i="1" s="1"/>
  <c r="AQ160" i="1" s="1"/>
  <c r="BJ173" i="2"/>
  <c r="BF173" i="2"/>
  <c r="BC173" i="2"/>
  <c r="BE173" i="2" s="1"/>
  <c r="AN169" i="2"/>
  <c r="AL169" i="2"/>
  <c r="AI169" i="2"/>
  <c r="AK169" i="2" s="1"/>
  <c r="AO137" i="1"/>
  <c r="AP137" i="1" s="1"/>
  <c r="AH138" i="1" s="1"/>
  <c r="AL138" i="1" s="1"/>
  <c r="BJ161" i="1"/>
  <c r="BC161" i="1"/>
  <c r="BE161" i="1" s="1"/>
  <c r="BF161" i="1"/>
  <c r="AE158" i="1"/>
  <c r="Z158" i="1"/>
  <c r="AB158" i="1" s="1"/>
  <c r="AC158" i="1"/>
  <c r="AF172" i="2" l="1"/>
  <c r="AG172" i="2" s="1"/>
  <c r="Y173" i="2" s="1"/>
  <c r="Z173" i="2" s="1"/>
  <c r="AB173" i="2" s="1"/>
  <c r="AE173" i="2"/>
  <c r="AC173" i="2"/>
  <c r="AR167" i="2"/>
  <c r="AT167" i="2" s="1"/>
  <c r="AU167" i="2"/>
  <c r="AW167" i="2"/>
  <c r="AY167" i="2"/>
  <c r="BK173" i="2"/>
  <c r="BL173" i="2" s="1"/>
  <c r="BB174" i="2" s="1"/>
  <c r="BC174" i="2" s="1"/>
  <c r="BE174" i="2" s="1"/>
  <c r="AY160" i="1"/>
  <c r="AW160" i="1"/>
  <c r="AR160" i="1"/>
  <c r="AT160" i="1" s="1"/>
  <c r="AZ160" i="1" s="1"/>
  <c r="BA160" i="1" s="1"/>
  <c r="AQ161" i="1" s="1"/>
  <c r="AU160" i="1"/>
  <c r="AI138" i="1"/>
  <c r="AK138" i="1" s="1"/>
  <c r="AN138" i="1"/>
  <c r="AO169" i="2"/>
  <c r="AP169" i="2" s="1"/>
  <c r="AH170" i="2" s="1"/>
  <c r="BK161" i="1"/>
  <c r="BL161" i="1" s="1"/>
  <c r="BB162" i="1" s="1"/>
  <c r="AO138" i="1"/>
  <c r="AP138" i="1" s="1"/>
  <c r="AH139" i="1" s="1"/>
  <c r="AN139" i="1" s="1"/>
  <c r="AF158" i="1"/>
  <c r="AG158" i="1" s="1"/>
  <c r="Y159" i="1" s="1"/>
  <c r="AF173" i="2" l="1"/>
  <c r="AG173" i="2" s="1"/>
  <c r="Y174" i="2" s="1"/>
  <c r="AC174" i="2" s="1"/>
  <c r="BJ174" i="2"/>
  <c r="BF174" i="2"/>
  <c r="BK174" i="2" s="1"/>
  <c r="BL174" i="2" s="1"/>
  <c r="BB175" i="2" s="1"/>
  <c r="AZ167" i="2"/>
  <c r="BA167" i="2" s="1"/>
  <c r="AQ168" i="2" s="1"/>
  <c r="AE174" i="2"/>
  <c r="Z174" i="2"/>
  <c r="AB174" i="2" s="1"/>
  <c r="AY161" i="1"/>
  <c r="AW161" i="1"/>
  <c r="AL170" i="2"/>
  <c r="AN170" i="2"/>
  <c r="AI170" i="2"/>
  <c r="AK170" i="2" s="1"/>
  <c r="AO170" i="2" s="1"/>
  <c r="AP170" i="2" s="1"/>
  <c r="AH171" i="2" s="1"/>
  <c r="BC162" i="1"/>
  <c r="BE162" i="1" s="1"/>
  <c r="BJ162" i="1"/>
  <c r="BF162" i="1"/>
  <c r="AL139" i="1"/>
  <c r="AI139" i="1"/>
  <c r="AK139" i="1" s="1"/>
  <c r="Z159" i="1"/>
  <c r="AB159" i="1" s="1"/>
  <c r="AE159" i="1"/>
  <c r="AC159" i="1"/>
  <c r="AU161" i="1"/>
  <c r="AR161" i="1"/>
  <c r="AT161" i="1" s="1"/>
  <c r="AU168" i="2" l="1"/>
  <c r="AW168" i="2"/>
  <c r="AR168" i="2"/>
  <c r="AT168" i="2" s="1"/>
  <c r="AY168" i="2"/>
  <c r="AF174" i="2"/>
  <c r="AG174" i="2" s="1"/>
  <c r="Y175" i="2" s="1"/>
  <c r="AE175" i="2" s="1"/>
  <c r="BK162" i="1"/>
  <c r="BL162" i="1" s="1"/>
  <c r="BB163" i="1" s="1"/>
  <c r="BJ163" i="1" s="1"/>
  <c r="BF175" i="2"/>
  <c r="BJ175" i="2"/>
  <c r="BC175" i="2"/>
  <c r="BE175" i="2" s="1"/>
  <c r="AL171" i="2"/>
  <c r="AI171" i="2"/>
  <c r="AK171" i="2" s="1"/>
  <c r="AN171" i="2"/>
  <c r="AO139" i="1"/>
  <c r="AP139" i="1" s="1"/>
  <c r="AH140" i="1" s="1"/>
  <c r="AL140" i="1" s="1"/>
  <c r="AF159" i="1"/>
  <c r="AG159" i="1" s="1"/>
  <c r="Y160" i="1" s="1"/>
  <c r="AZ161" i="1"/>
  <c r="BA161" i="1" s="1"/>
  <c r="AQ162" i="1" s="1"/>
  <c r="AW162" i="1" s="1"/>
  <c r="AC175" i="2" l="1"/>
  <c r="AZ168" i="2"/>
  <c r="BA168" i="2" s="1"/>
  <c r="AQ169" i="2" s="1"/>
  <c r="Z175" i="2"/>
  <c r="AB175" i="2" s="1"/>
  <c r="AF175" i="2" s="1"/>
  <c r="AG175" i="2" s="1"/>
  <c r="Y176" i="2" s="1"/>
  <c r="AC176" i="2" s="1"/>
  <c r="BK175" i="2"/>
  <c r="BL175" i="2" s="1"/>
  <c r="BB176" i="2" s="1"/>
  <c r="BJ176" i="2" s="1"/>
  <c r="AI140" i="1"/>
  <c r="AK140" i="1" s="1"/>
  <c r="BF163" i="1"/>
  <c r="BC163" i="1"/>
  <c r="BE163" i="1" s="1"/>
  <c r="BK163" i="1" s="1"/>
  <c r="BL163" i="1" s="1"/>
  <c r="BB164" i="1" s="1"/>
  <c r="AN140" i="1"/>
  <c r="AO140" i="1" s="1"/>
  <c r="AP140" i="1" s="1"/>
  <c r="AH141" i="1" s="1"/>
  <c r="AO171" i="2"/>
  <c r="AP171" i="2" s="1"/>
  <c r="AH172" i="2" s="1"/>
  <c r="Z160" i="1"/>
  <c r="AB160" i="1" s="1"/>
  <c r="AC160" i="1"/>
  <c r="AE160" i="1"/>
  <c r="AR162" i="1"/>
  <c r="AT162" i="1" s="1"/>
  <c r="AY162" i="1"/>
  <c r="AU162" i="1"/>
  <c r="AE176" i="2" l="1"/>
  <c r="Z176" i="2"/>
  <c r="AB176" i="2" s="1"/>
  <c r="AF176" i="2" s="1"/>
  <c r="AG176" i="2" s="1"/>
  <c r="Y177" i="2" s="1"/>
  <c r="BC176" i="2"/>
  <c r="BE176" i="2" s="1"/>
  <c r="BK176" i="2" s="1"/>
  <c r="BL176" i="2" s="1"/>
  <c r="BB177" i="2" s="1"/>
  <c r="BF176" i="2"/>
  <c r="AW169" i="2"/>
  <c r="AY169" i="2"/>
  <c r="AU169" i="2"/>
  <c r="AR169" i="2"/>
  <c r="AT169" i="2" s="1"/>
  <c r="AN172" i="2"/>
  <c r="AI172" i="2"/>
  <c r="AK172" i="2" s="1"/>
  <c r="AL172" i="2"/>
  <c r="AF160" i="1"/>
  <c r="AG160" i="1" s="1"/>
  <c r="Y161" i="1" s="1"/>
  <c r="AE161" i="1" s="1"/>
  <c r="BJ164" i="1"/>
  <c r="BF164" i="1"/>
  <c r="BC164" i="1"/>
  <c r="BE164" i="1" s="1"/>
  <c r="AZ162" i="1"/>
  <c r="BA162" i="1" s="1"/>
  <c r="AQ163" i="1" s="1"/>
  <c r="AW163" i="1" s="1"/>
  <c r="AI141" i="1"/>
  <c r="AK141" i="1" s="1"/>
  <c r="AN141" i="1"/>
  <c r="AL141" i="1"/>
  <c r="AZ169" i="2" l="1"/>
  <c r="BA169" i="2" s="1"/>
  <c r="AQ170" i="2" s="1"/>
  <c r="BJ177" i="2"/>
  <c r="BF177" i="2"/>
  <c r="BC177" i="2"/>
  <c r="BE177" i="2" s="1"/>
  <c r="BK177" i="2" s="1"/>
  <c r="BL177" i="2" s="1"/>
  <c r="BB178" i="2" s="1"/>
  <c r="AE177" i="2"/>
  <c r="AC177" i="2"/>
  <c r="Z177" i="2"/>
  <c r="AB177" i="2" s="1"/>
  <c r="AO172" i="2"/>
  <c r="AP172" i="2" s="1"/>
  <c r="AH173" i="2" s="1"/>
  <c r="Z161" i="1"/>
  <c r="AB161" i="1" s="1"/>
  <c r="BK164" i="1"/>
  <c r="BL164" i="1" s="1"/>
  <c r="BB165" i="1" s="1"/>
  <c r="BJ165" i="1" s="1"/>
  <c r="AC161" i="1"/>
  <c r="AU163" i="1"/>
  <c r="AY163" i="1"/>
  <c r="AO141" i="1"/>
  <c r="AP141" i="1" s="1"/>
  <c r="AH142" i="1" s="1"/>
  <c r="AI142" i="1" s="1"/>
  <c r="AK142" i="1" s="1"/>
  <c r="AR163" i="1"/>
  <c r="AT163" i="1" s="1"/>
  <c r="AY170" i="2" l="1"/>
  <c r="AR170" i="2"/>
  <c r="AT170" i="2" s="1"/>
  <c r="AW170" i="2"/>
  <c r="AU170" i="2"/>
  <c r="AF177" i="2"/>
  <c r="AG177" i="2" s="1"/>
  <c r="Y178" i="2" s="1"/>
  <c r="AE178" i="2" s="1"/>
  <c r="AF161" i="1"/>
  <c r="AG161" i="1" s="1"/>
  <c r="Y162" i="1" s="1"/>
  <c r="Z162" i="1" s="1"/>
  <c r="AB162" i="1" s="1"/>
  <c r="BF178" i="2"/>
  <c r="BC178" i="2"/>
  <c r="BE178" i="2" s="1"/>
  <c r="BJ178" i="2"/>
  <c r="Z178" i="2"/>
  <c r="AB178" i="2" s="1"/>
  <c r="AL173" i="2"/>
  <c r="AI173" i="2"/>
  <c r="AK173" i="2" s="1"/>
  <c r="AN173" i="2"/>
  <c r="BC165" i="1"/>
  <c r="BE165" i="1" s="1"/>
  <c r="BK165" i="1" s="1"/>
  <c r="BL165" i="1" s="1"/>
  <c r="BB166" i="1" s="1"/>
  <c r="BJ166" i="1" s="1"/>
  <c r="BF165" i="1"/>
  <c r="AE162" i="1"/>
  <c r="AN142" i="1"/>
  <c r="AL142" i="1"/>
  <c r="AZ163" i="1"/>
  <c r="BA163" i="1" s="1"/>
  <c r="AQ164" i="1" s="1"/>
  <c r="AC178" i="2" l="1"/>
  <c r="AZ170" i="2"/>
  <c r="BA170" i="2" s="1"/>
  <c r="AQ171" i="2" s="1"/>
  <c r="AF178" i="2"/>
  <c r="AG178" i="2" s="1"/>
  <c r="Y179" i="2" s="1"/>
  <c r="Z179" i="2" s="1"/>
  <c r="AB179" i="2" s="1"/>
  <c r="AY164" i="1"/>
  <c r="AW164" i="1"/>
  <c r="AC162" i="1"/>
  <c r="BK178" i="2"/>
  <c r="BL178" i="2" s="1"/>
  <c r="BB179" i="2" s="1"/>
  <c r="AO173" i="2"/>
  <c r="AP173" i="2" s="1"/>
  <c r="AH174" i="2" s="1"/>
  <c r="AL174" i="2" s="1"/>
  <c r="AF162" i="1"/>
  <c r="AG162" i="1" s="1"/>
  <c r="Y163" i="1" s="1"/>
  <c r="AE163" i="1" s="1"/>
  <c r="AO142" i="1"/>
  <c r="AP142" i="1" s="1"/>
  <c r="AH143" i="1" s="1"/>
  <c r="AL143" i="1" s="1"/>
  <c r="BC166" i="1"/>
  <c r="BE166" i="1" s="1"/>
  <c r="BF166" i="1"/>
  <c r="AR164" i="1"/>
  <c r="AT164" i="1" s="1"/>
  <c r="AU164" i="1"/>
  <c r="Z163" i="1"/>
  <c r="AB163" i="1" s="1"/>
  <c r="AC163" i="1"/>
  <c r="AE179" i="2" l="1"/>
  <c r="AC179" i="2"/>
  <c r="AY171" i="2"/>
  <c r="AR171" i="2"/>
  <c r="AT171" i="2" s="1"/>
  <c r="AW171" i="2"/>
  <c r="AU171" i="2"/>
  <c r="AN174" i="2"/>
  <c r="AF179" i="2"/>
  <c r="AG179" i="2" s="1"/>
  <c r="Y180" i="2" s="1"/>
  <c r="Z180" i="2" s="1"/>
  <c r="AB180" i="2" s="1"/>
  <c r="AI174" i="2"/>
  <c r="AK174" i="2" s="1"/>
  <c r="BF179" i="2"/>
  <c r="BC179" i="2"/>
  <c r="BE179" i="2" s="1"/>
  <c r="BJ179" i="2"/>
  <c r="AN143" i="1"/>
  <c r="AI143" i="1"/>
  <c r="AK143" i="1" s="1"/>
  <c r="AZ164" i="1"/>
  <c r="BA164" i="1" s="1"/>
  <c r="AQ165" i="1" s="1"/>
  <c r="BK166" i="1"/>
  <c r="BL166" i="1" s="1"/>
  <c r="BB167" i="1" s="1"/>
  <c r="BJ167" i="1" s="1"/>
  <c r="AO143" i="1"/>
  <c r="AP143" i="1" s="1"/>
  <c r="AH144" i="1" s="1"/>
  <c r="AL144" i="1" s="1"/>
  <c r="AF163" i="1"/>
  <c r="AG163" i="1" s="1"/>
  <c r="Y164" i="1" s="1"/>
  <c r="AO174" i="2" l="1"/>
  <c r="AP174" i="2" s="1"/>
  <c r="AH175" i="2" s="1"/>
  <c r="AL175" i="2" s="1"/>
  <c r="AC180" i="2"/>
  <c r="AZ171" i="2"/>
  <c r="BA171" i="2" s="1"/>
  <c r="AQ172" i="2" s="1"/>
  <c r="AE180" i="2"/>
  <c r="AF180" i="2" s="1"/>
  <c r="AG180" i="2" s="1"/>
  <c r="Y181" i="2" s="1"/>
  <c r="AY165" i="1"/>
  <c r="AW165" i="1"/>
  <c r="BK179" i="2"/>
  <c r="BL179" i="2" s="1"/>
  <c r="BB180" i="2" s="1"/>
  <c r="AI175" i="2"/>
  <c r="AK175" i="2" s="1"/>
  <c r="AN175" i="2"/>
  <c r="AU165" i="1"/>
  <c r="AR165" i="1"/>
  <c r="AT165" i="1" s="1"/>
  <c r="AZ165" i="1" s="1"/>
  <c r="BA165" i="1" s="1"/>
  <c r="AQ166" i="1" s="1"/>
  <c r="AW166" i="1" s="1"/>
  <c r="BC167" i="1"/>
  <c r="BE167" i="1" s="1"/>
  <c r="BF167" i="1"/>
  <c r="AI144" i="1"/>
  <c r="AK144" i="1" s="1"/>
  <c r="AN144" i="1"/>
  <c r="Z164" i="1"/>
  <c r="AB164" i="1" s="1"/>
  <c r="AC164" i="1"/>
  <c r="AE164" i="1"/>
  <c r="AY172" i="2" l="1"/>
  <c r="AU172" i="2"/>
  <c r="AR172" i="2"/>
  <c r="AT172" i="2" s="1"/>
  <c r="AW172" i="2"/>
  <c r="AC181" i="2"/>
  <c r="AE181" i="2"/>
  <c r="Z181" i="2"/>
  <c r="AB181" i="2" s="1"/>
  <c r="AF181" i="2" s="1"/>
  <c r="AG181" i="2" s="1"/>
  <c r="Y182" i="2" s="1"/>
  <c r="AE182" i="2" s="1"/>
  <c r="BJ180" i="2"/>
  <c r="BF180" i="2"/>
  <c r="BC180" i="2"/>
  <c r="BE180" i="2" s="1"/>
  <c r="AO175" i="2"/>
  <c r="AP175" i="2" s="1"/>
  <c r="AH176" i="2" s="1"/>
  <c r="AI176" i="2" s="1"/>
  <c r="AK176" i="2" s="1"/>
  <c r="BK167" i="1"/>
  <c r="BL167" i="1" s="1"/>
  <c r="BB168" i="1" s="1"/>
  <c r="BC168" i="1" s="1"/>
  <c r="BE168" i="1" s="1"/>
  <c r="AO144" i="1"/>
  <c r="AP144" i="1" s="1"/>
  <c r="AH145" i="1" s="1"/>
  <c r="AN145" i="1" s="1"/>
  <c r="AY166" i="1"/>
  <c r="AU166" i="1"/>
  <c r="AR166" i="1"/>
  <c r="AT166" i="1" s="1"/>
  <c r="AF164" i="1"/>
  <c r="AG164" i="1" s="1"/>
  <c r="Y165" i="1" s="1"/>
  <c r="AZ172" i="2" l="1"/>
  <c r="BA172" i="2" s="1"/>
  <c r="AQ173" i="2" s="1"/>
  <c r="AY173" i="2" s="1"/>
  <c r="AU173" i="2"/>
  <c r="AW173" i="2"/>
  <c r="AR173" i="2"/>
  <c r="AT173" i="2" s="1"/>
  <c r="AC182" i="2"/>
  <c r="BK180" i="2"/>
  <c r="BL180" i="2" s="1"/>
  <c r="BB181" i="2" s="1"/>
  <c r="BF181" i="2" s="1"/>
  <c r="Z182" i="2"/>
  <c r="AB182" i="2" s="1"/>
  <c r="AF182" i="2" s="1"/>
  <c r="AG182" i="2" s="1"/>
  <c r="Y183" i="2" s="1"/>
  <c r="AL176" i="2"/>
  <c r="AO176" i="2" s="1"/>
  <c r="AP176" i="2" s="1"/>
  <c r="AH177" i="2" s="1"/>
  <c r="AN176" i="2"/>
  <c r="AI145" i="1"/>
  <c r="AK145" i="1" s="1"/>
  <c r="AO145" i="1" s="1"/>
  <c r="AP145" i="1" s="1"/>
  <c r="AH146" i="1" s="1"/>
  <c r="AN146" i="1" s="1"/>
  <c r="AL145" i="1"/>
  <c r="BF168" i="1"/>
  <c r="BJ168" i="1"/>
  <c r="BK168" i="1" s="1"/>
  <c r="BL168" i="1" s="1"/>
  <c r="BB169" i="1" s="1"/>
  <c r="BF169" i="1" s="1"/>
  <c r="AZ166" i="1"/>
  <c r="BA166" i="1" s="1"/>
  <c r="AQ167" i="1" s="1"/>
  <c r="Z165" i="1"/>
  <c r="AB165" i="1" s="1"/>
  <c r="AC165" i="1"/>
  <c r="AE165" i="1"/>
  <c r="AZ173" i="2" l="1"/>
  <c r="BA173" i="2" s="1"/>
  <c r="AQ174" i="2" s="1"/>
  <c r="BJ181" i="2"/>
  <c r="AU174" i="2"/>
  <c r="AW174" i="2"/>
  <c r="AR174" i="2"/>
  <c r="AT174" i="2" s="1"/>
  <c r="AY174" i="2"/>
  <c r="BC181" i="2"/>
  <c r="BE181" i="2" s="1"/>
  <c r="BK181" i="2" s="1"/>
  <c r="BL181" i="2" s="1"/>
  <c r="BB182" i="2" s="1"/>
  <c r="BC182" i="2" s="1"/>
  <c r="BE182" i="2" s="1"/>
  <c r="AY167" i="1"/>
  <c r="AW167" i="1"/>
  <c r="AE183" i="2"/>
  <c r="Z183" i="2"/>
  <c r="AB183" i="2" s="1"/>
  <c r="AC183" i="2"/>
  <c r="AN177" i="2"/>
  <c r="AL177" i="2"/>
  <c r="AI177" i="2"/>
  <c r="AK177" i="2" s="1"/>
  <c r="BJ169" i="1"/>
  <c r="BC169" i="1"/>
  <c r="BE169" i="1" s="1"/>
  <c r="AL146" i="1"/>
  <c r="AI146" i="1"/>
  <c r="AK146" i="1" s="1"/>
  <c r="AR167" i="1"/>
  <c r="AT167" i="1" s="1"/>
  <c r="AU167" i="1"/>
  <c r="AF165" i="1"/>
  <c r="AG165" i="1" s="1"/>
  <c r="Y166" i="1" s="1"/>
  <c r="AZ174" i="2" l="1"/>
  <c r="BA174" i="2" s="1"/>
  <c r="AQ175" i="2" s="1"/>
  <c r="BJ182" i="2"/>
  <c r="BF182" i="2"/>
  <c r="BK182" i="2" s="1"/>
  <c r="BL182" i="2" s="1"/>
  <c r="BB183" i="2" s="1"/>
  <c r="AR175" i="2"/>
  <c r="AT175" i="2" s="1"/>
  <c r="AU175" i="2"/>
  <c r="AW175" i="2"/>
  <c r="AY175" i="2"/>
  <c r="AO146" i="1"/>
  <c r="AP146" i="1" s="1"/>
  <c r="AH147" i="1" s="1"/>
  <c r="AL147" i="1" s="1"/>
  <c r="AO177" i="2"/>
  <c r="AP177" i="2" s="1"/>
  <c r="AH178" i="2" s="1"/>
  <c r="AL178" i="2" s="1"/>
  <c r="AF183" i="2"/>
  <c r="AG183" i="2" s="1"/>
  <c r="Y184" i="2" s="1"/>
  <c r="BK169" i="1"/>
  <c r="BL169" i="1" s="1"/>
  <c r="BB170" i="1" s="1"/>
  <c r="BF170" i="1" s="1"/>
  <c r="AE166" i="1"/>
  <c r="Z166" i="1"/>
  <c r="AB166" i="1" s="1"/>
  <c r="AC166" i="1"/>
  <c r="AZ167" i="1"/>
  <c r="BA167" i="1" s="1"/>
  <c r="AQ168" i="1" s="1"/>
  <c r="AN147" i="1"/>
  <c r="AI147" i="1"/>
  <c r="AK147" i="1" s="1"/>
  <c r="AZ175" i="2" l="1"/>
  <c r="BA175" i="2" s="1"/>
  <c r="AQ176" i="2" s="1"/>
  <c r="AN178" i="2"/>
  <c r="AI178" i="2"/>
  <c r="AK178" i="2" s="1"/>
  <c r="AO178" i="2" s="1"/>
  <c r="AP178" i="2" s="1"/>
  <c r="AH179" i="2" s="1"/>
  <c r="AY168" i="1"/>
  <c r="AW168" i="1"/>
  <c r="BJ170" i="1"/>
  <c r="BC170" i="1"/>
  <c r="BE170" i="1" s="1"/>
  <c r="BK170" i="1" s="1"/>
  <c r="BL170" i="1" s="1"/>
  <c r="BB171" i="1" s="1"/>
  <c r="BF171" i="1" s="1"/>
  <c r="Z184" i="2"/>
  <c r="AB184" i="2" s="1"/>
  <c r="AC184" i="2"/>
  <c r="AE184" i="2"/>
  <c r="BC183" i="2"/>
  <c r="BE183" i="2" s="1"/>
  <c r="BF183" i="2"/>
  <c r="BJ183" i="2"/>
  <c r="AO147" i="1"/>
  <c r="AP147" i="1" s="1"/>
  <c r="AH148" i="1" s="1"/>
  <c r="AI148" i="1" s="1"/>
  <c r="AK148" i="1" s="1"/>
  <c r="AR168" i="1"/>
  <c r="AT168" i="1" s="1"/>
  <c r="AU168" i="1"/>
  <c r="AF166" i="1"/>
  <c r="AG166" i="1" s="1"/>
  <c r="Y167" i="1" s="1"/>
  <c r="AR176" i="2" l="1"/>
  <c r="AT176" i="2" s="1"/>
  <c r="AY176" i="2"/>
  <c r="AU176" i="2"/>
  <c r="AW176" i="2"/>
  <c r="BK183" i="2"/>
  <c r="BL183" i="2" s="1"/>
  <c r="BB184" i="2" s="1"/>
  <c r="BC184" i="2" s="1"/>
  <c r="BE184" i="2" s="1"/>
  <c r="AN148" i="1"/>
  <c r="AL148" i="1"/>
  <c r="BJ171" i="1"/>
  <c r="BC171" i="1"/>
  <c r="BE171" i="1" s="1"/>
  <c r="BK171" i="1" s="1"/>
  <c r="BL171" i="1" s="1"/>
  <c r="BB172" i="1" s="1"/>
  <c r="AF184" i="2"/>
  <c r="AG184" i="2" s="1"/>
  <c r="Y185" i="2" s="1"/>
  <c r="AI179" i="2"/>
  <c r="AK179" i="2" s="1"/>
  <c r="AN179" i="2"/>
  <c r="AL179" i="2"/>
  <c r="AO148" i="1"/>
  <c r="AP148" i="1" s="1"/>
  <c r="AH149" i="1" s="1"/>
  <c r="AN149" i="1" s="1"/>
  <c r="AE167" i="1"/>
  <c r="Z167" i="1"/>
  <c r="AB167" i="1" s="1"/>
  <c r="AC167" i="1"/>
  <c r="AZ168" i="1"/>
  <c r="BA168" i="1" s="1"/>
  <c r="AQ169" i="1" s="1"/>
  <c r="BJ184" i="2" l="1"/>
  <c r="BF184" i="2"/>
  <c r="BK184" i="2" s="1"/>
  <c r="BL184" i="2" s="1"/>
  <c r="BB185" i="2" s="1"/>
  <c r="AZ176" i="2"/>
  <c r="BA176" i="2" s="1"/>
  <c r="AQ177" i="2" s="1"/>
  <c r="AY169" i="1"/>
  <c r="AW169" i="1"/>
  <c r="Z185" i="2"/>
  <c r="AB185" i="2" s="1"/>
  <c r="AE185" i="2"/>
  <c r="AC185" i="2"/>
  <c r="AO179" i="2"/>
  <c r="AP179" i="2" s="1"/>
  <c r="AH180" i="2" s="1"/>
  <c r="AN180" i="2" s="1"/>
  <c r="AI149" i="1"/>
  <c r="AK149" i="1" s="1"/>
  <c r="AO149" i="1" s="1"/>
  <c r="AP149" i="1" s="1"/>
  <c r="AH150" i="1" s="1"/>
  <c r="AL149" i="1"/>
  <c r="BJ172" i="1"/>
  <c r="BC172" i="1"/>
  <c r="BE172" i="1" s="1"/>
  <c r="BF172" i="1"/>
  <c r="AR169" i="1"/>
  <c r="AT169" i="1" s="1"/>
  <c r="AU169" i="1"/>
  <c r="AF167" i="1"/>
  <c r="AG167" i="1" s="1"/>
  <c r="Y168" i="1" s="1"/>
  <c r="AW177" i="2" l="1"/>
  <c r="AR177" i="2"/>
  <c r="AT177" i="2" s="1"/>
  <c r="AY177" i="2"/>
  <c r="AU177" i="2"/>
  <c r="AL180" i="2"/>
  <c r="AI180" i="2"/>
  <c r="AK180" i="2" s="1"/>
  <c r="AO180" i="2" s="1"/>
  <c r="AP180" i="2" s="1"/>
  <c r="AH181" i="2" s="1"/>
  <c r="AL181" i="2" s="1"/>
  <c r="BC185" i="2"/>
  <c r="BE185" i="2" s="1"/>
  <c r="BJ185" i="2"/>
  <c r="BF185" i="2"/>
  <c r="AF185" i="2"/>
  <c r="AG185" i="2" s="1"/>
  <c r="Y186" i="2" s="1"/>
  <c r="BK172" i="1"/>
  <c r="BL172" i="1" s="1"/>
  <c r="BB173" i="1" s="1"/>
  <c r="BC173" i="1" s="1"/>
  <c r="BE173" i="1" s="1"/>
  <c r="AZ169" i="1"/>
  <c r="BA169" i="1" s="1"/>
  <c r="AQ170" i="1" s="1"/>
  <c r="AC168" i="1"/>
  <c r="Z168" i="1"/>
  <c r="AB168" i="1" s="1"/>
  <c r="AE168" i="1"/>
  <c r="AI150" i="1"/>
  <c r="AK150" i="1" s="1"/>
  <c r="AN150" i="1"/>
  <c r="AL150" i="1"/>
  <c r="AZ177" i="2" l="1"/>
  <c r="BA177" i="2" s="1"/>
  <c r="AQ178" i="2" s="1"/>
  <c r="AY170" i="1"/>
  <c r="AW170" i="1"/>
  <c r="BJ173" i="1"/>
  <c r="BF173" i="1"/>
  <c r="AI181" i="2"/>
  <c r="AK181" i="2" s="1"/>
  <c r="AN181" i="2"/>
  <c r="Z186" i="2"/>
  <c r="AB186" i="2" s="1"/>
  <c r="AF186" i="2" s="1"/>
  <c r="AG186" i="2" s="1"/>
  <c r="Y187" i="2" s="1"/>
  <c r="AE186" i="2"/>
  <c r="AC186" i="2"/>
  <c r="BK185" i="2"/>
  <c r="BL185" i="2" s="1"/>
  <c r="BB186" i="2" s="1"/>
  <c r="AO181" i="2"/>
  <c r="AP181" i="2" s="1"/>
  <c r="AH182" i="2" s="1"/>
  <c r="BK173" i="1"/>
  <c r="BL173" i="1" s="1"/>
  <c r="BB174" i="1" s="1"/>
  <c r="BJ174" i="1" s="1"/>
  <c r="AU170" i="1"/>
  <c r="AF168" i="1"/>
  <c r="AG168" i="1" s="1"/>
  <c r="Y169" i="1" s="1"/>
  <c r="AE169" i="1" s="1"/>
  <c r="AO150" i="1"/>
  <c r="AP150" i="1" s="1"/>
  <c r="AH151" i="1" s="1"/>
  <c r="AN151" i="1" s="1"/>
  <c r="AR170" i="1"/>
  <c r="AT170" i="1" s="1"/>
  <c r="AZ170" i="1" s="1"/>
  <c r="BA170" i="1" s="1"/>
  <c r="AQ171" i="1" s="1"/>
  <c r="AW171" i="1" s="1"/>
  <c r="AU178" i="2" l="1"/>
  <c r="AR178" i="2"/>
  <c r="AT178" i="2" s="1"/>
  <c r="AY178" i="2"/>
  <c r="AW178" i="2"/>
  <c r="BF186" i="2"/>
  <c r="BC186" i="2"/>
  <c r="BE186" i="2" s="1"/>
  <c r="BJ186" i="2"/>
  <c r="Z187" i="2"/>
  <c r="AB187" i="2" s="1"/>
  <c r="AE187" i="2"/>
  <c r="AC187" i="2"/>
  <c r="AL182" i="2"/>
  <c r="AI182" i="2"/>
  <c r="AK182" i="2" s="1"/>
  <c r="AN182" i="2"/>
  <c r="AC169" i="1"/>
  <c r="BF174" i="1"/>
  <c r="Z169" i="1"/>
  <c r="AB169" i="1" s="1"/>
  <c r="AF169" i="1" s="1"/>
  <c r="AG169" i="1" s="1"/>
  <c r="Y170" i="1" s="1"/>
  <c r="AI151" i="1"/>
  <c r="AK151" i="1" s="1"/>
  <c r="BC174" i="1"/>
  <c r="BE174" i="1" s="1"/>
  <c r="AL151" i="1"/>
  <c r="AY171" i="1"/>
  <c r="AR171" i="1"/>
  <c r="AT171" i="1" s="1"/>
  <c r="AU171" i="1"/>
  <c r="AZ178" i="2" l="1"/>
  <c r="BA178" i="2" s="1"/>
  <c r="AQ179" i="2" s="1"/>
  <c r="AF187" i="2"/>
  <c r="AG187" i="2" s="1"/>
  <c r="Y188" i="2" s="1"/>
  <c r="AE188" i="2" s="1"/>
  <c r="BK186" i="2"/>
  <c r="BL186" i="2" s="1"/>
  <c r="BB187" i="2" s="1"/>
  <c r="AO182" i="2"/>
  <c r="AP182" i="2" s="1"/>
  <c r="AH183" i="2" s="1"/>
  <c r="BK174" i="1"/>
  <c r="BL174" i="1" s="1"/>
  <c r="BB175" i="1" s="1"/>
  <c r="BC175" i="1" s="1"/>
  <c r="BE175" i="1" s="1"/>
  <c r="AO151" i="1"/>
  <c r="AP151" i="1" s="1"/>
  <c r="AH152" i="1" s="1"/>
  <c r="AI152" i="1" s="1"/>
  <c r="AK152" i="1" s="1"/>
  <c r="AZ171" i="1"/>
  <c r="BA171" i="1" s="1"/>
  <c r="AQ172" i="1" s="1"/>
  <c r="Z170" i="1"/>
  <c r="AB170" i="1" s="1"/>
  <c r="AC170" i="1"/>
  <c r="AE170" i="1"/>
  <c r="AC188" i="2" l="1"/>
  <c r="Z188" i="2"/>
  <c r="AB188" i="2" s="1"/>
  <c r="AU179" i="2"/>
  <c r="AR179" i="2"/>
  <c r="AT179" i="2" s="1"/>
  <c r="AW179" i="2"/>
  <c r="AY179" i="2"/>
  <c r="AF188" i="2"/>
  <c r="AG188" i="2" s="1"/>
  <c r="Y189" i="2" s="1"/>
  <c r="Z189" i="2" s="1"/>
  <c r="AB189" i="2" s="1"/>
  <c r="AY172" i="1"/>
  <c r="AW172" i="1"/>
  <c r="AL152" i="1"/>
  <c r="AN152" i="1"/>
  <c r="AO152" i="1" s="1"/>
  <c r="AP152" i="1" s="1"/>
  <c r="AH153" i="1" s="1"/>
  <c r="AN153" i="1" s="1"/>
  <c r="BF187" i="2"/>
  <c r="BC187" i="2"/>
  <c r="BE187" i="2" s="1"/>
  <c r="BJ187" i="2"/>
  <c r="AI183" i="2"/>
  <c r="AK183" i="2" s="1"/>
  <c r="AN183" i="2"/>
  <c r="AL183" i="2"/>
  <c r="BF175" i="1"/>
  <c r="BJ175" i="1"/>
  <c r="AR172" i="1"/>
  <c r="AT172" i="1" s="1"/>
  <c r="AU172" i="1"/>
  <c r="BK175" i="1"/>
  <c r="BL175" i="1" s="1"/>
  <c r="BB176" i="1" s="1"/>
  <c r="AF170" i="1"/>
  <c r="AG170" i="1" s="1"/>
  <c r="Y171" i="1" s="1"/>
  <c r="AE171" i="1" s="1"/>
  <c r="AI153" i="1"/>
  <c r="AK153" i="1" s="1"/>
  <c r="AE189" i="2" l="1"/>
  <c r="AC189" i="2"/>
  <c r="AF189" i="2" s="1"/>
  <c r="AG189" i="2" s="1"/>
  <c r="Y190" i="2" s="1"/>
  <c r="AZ179" i="2"/>
  <c r="BA179" i="2" s="1"/>
  <c r="AQ180" i="2" s="1"/>
  <c r="AO183" i="2"/>
  <c r="AP183" i="2" s="1"/>
  <c r="AH184" i="2" s="1"/>
  <c r="AN184" i="2" s="1"/>
  <c r="AL153" i="1"/>
  <c r="BK187" i="2"/>
  <c r="BL187" i="2" s="1"/>
  <c r="BB188" i="2" s="1"/>
  <c r="AI184" i="2"/>
  <c r="AK184" i="2" s="1"/>
  <c r="AZ172" i="1"/>
  <c r="BA172" i="1" s="1"/>
  <c r="AQ173" i="1" s="1"/>
  <c r="BJ176" i="1"/>
  <c r="BC176" i="1"/>
  <c r="BE176" i="1" s="1"/>
  <c r="BF176" i="1"/>
  <c r="AC171" i="1"/>
  <c r="Z171" i="1"/>
  <c r="AB171" i="1" s="1"/>
  <c r="AO153" i="1"/>
  <c r="AP153" i="1" s="1"/>
  <c r="AH154" i="1" s="1"/>
  <c r="AL184" i="2" l="1"/>
  <c r="AE190" i="2"/>
  <c r="Z190" i="2"/>
  <c r="AB190" i="2" s="1"/>
  <c r="AC190" i="2"/>
  <c r="AR180" i="2"/>
  <c r="AT180" i="2" s="1"/>
  <c r="AU180" i="2"/>
  <c r="AW180" i="2"/>
  <c r="AY180" i="2"/>
  <c r="AY173" i="1"/>
  <c r="AW173" i="1"/>
  <c r="AR173" i="1"/>
  <c r="AT173" i="1" s="1"/>
  <c r="AU173" i="1"/>
  <c r="BF188" i="2"/>
  <c r="BJ188" i="2"/>
  <c r="BC188" i="2"/>
  <c r="BE188" i="2" s="1"/>
  <c r="AF190" i="2"/>
  <c r="AG190" i="2" s="1"/>
  <c r="Y191" i="2" s="1"/>
  <c r="AO184" i="2"/>
  <c r="AP184" i="2" s="1"/>
  <c r="AH185" i="2" s="1"/>
  <c r="BK176" i="1"/>
  <c r="BL176" i="1" s="1"/>
  <c r="BB177" i="1" s="1"/>
  <c r="AF171" i="1"/>
  <c r="AG171" i="1" s="1"/>
  <c r="Y172" i="1" s="1"/>
  <c r="Z172" i="1" s="1"/>
  <c r="AB172" i="1" s="1"/>
  <c r="AI154" i="1"/>
  <c r="AK154" i="1" s="1"/>
  <c r="AL154" i="1"/>
  <c r="AN154" i="1"/>
  <c r="AZ180" i="2" l="1"/>
  <c r="BA180" i="2" s="1"/>
  <c r="AQ181" i="2" s="1"/>
  <c r="BK188" i="2"/>
  <c r="BL188" i="2" s="1"/>
  <c r="BB189" i="2" s="1"/>
  <c r="BF189" i="2" s="1"/>
  <c r="AZ173" i="1"/>
  <c r="BA173" i="1" s="1"/>
  <c r="AQ174" i="1" s="1"/>
  <c r="AW174" i="1" s="1"/>
  <c r="AC191" i="2"/>
  <c r="Z191" i="2"/>
  <c r="AB191" i="2" s="1"/>
  <c r="AE191" i="2"/>
  <c r="BJ189" i="2"/>
  <c r="BC189" i="2"/>
  <c r="BE189" i="2" s="1"/>
  <c r="AI185" i="2"/>
  <c r="AK185" i="2" s="1"/>
  <c r="AN185" i="2"/>
  <c r="AL185" i="2"/>
  <c r="AE172" i="1"/>
  <c r="AC172" i="1"/>
  <c r="BJ177" i="1"/>
  <c r="BC177" i="1"/>
  <c r="BE177" i="1" s="1"/>
  <c r="BF177" i="1"/>
  <c r="AR174" i="1"/>
  <c r="AT174" i="1" s="1"/>
  <c r="AO154" i="1"/>
  <c r="AP154" i="1" s="1"/>
  <c r="AH155" i="1" s="1"/>
  <c r="BK189" i="2" l="1"/>
  <c r="BL189" i="2" s="1"/>
  <c r="BB190" i="2" s="1"/>
  <c r="BJ190" i="2" s="1"/>
  <c r="AW181" i="2"/>
  <c r="AR181" i="2"/>
  <c r="AT181" i="2" s="1"/>
  <c r="AY181" i="2"/>
  <c r="AU181" i="2"/>
  <c r="AU174" i="1"/>
  <c r="AY174" i="1"/>
  <c r="BC190" i="2"/>
  <c r="BE190" i="2" s="1"/>
  <c r="BF190" i="2"/>
  <c r="AF191" i="2"/>
  <c r="AG191" i="2" s="1"/>
  <c r="Y192" i="2" s="1"/>
  <c r="AO185" i="2"/>
  <c r="AP185" i="2" s="1"/>
  <c r="AH186" i="2" s="1"/>
  <c r="AF172" i="1"/>
  <c r="AG172" i="1" s="1"/>
  <c r="Y173" i="1" s="1"/>
  <c r="Z173" i="1" s="1"/>
  <c r="AB173" i="1" s="1"/>
  <c r="BK177" i="1"/>
  <c r="BL177" i="1" s="1"/>
  <c r="BB178" i="1" s="1"/>
  <c r="AZ174" i="1"/>
  <c r="BA174" i="1" s="1"/>
  <c r="AQ175" i="1" s="1"/>
  <c r="AL155" i="1"/>
  <c r="AI155" i="1"/>
  <c r="AK155" i="1" s="1"/>
  <c r="AN155" i="1"/>
  <c r="AZ181" i="2" l="1"/>
  <c r="BA181" i="2" s="1"/>
  <c r="AQ182" i="2" s="1"/>
  <c r="AY182" i="2" s="1"/>
  <c r="AU182" i="2"/>
  <c r="AY175" i="1"/>
  <c r="AW175" i="1"/>
  <c r="AE173" i="1"/>
  <c r="AC173" i="1"/>
  <c r="AF173" i="1" s="1"/>
  <c r="AG173" i="1" s="1"/>
  <c r="Y174" i="1" s="1"/>
  <c r="AE174" i="1" s="1"/>
  <c r="Z192" i="2"/>
  <c r="AB192" i="2" s="1"/>
  <c r="AE192" i="2"/>
  <c r="AC192" i="2"/>
  <c r="BK190" i="2"/>
  <c r="BL190" i="2" s="1"/>
  <c r="BB191" i="2" s="1"/>
  <c r="AN186" i="2"/>
  <c r="AI186" i="2"/>
  <c r="AK186" i="2" s="1"/>
  <c r="AL186" i="2"/>
  <c r="BJ178" i="1"/>
  <c r="BC178" i="1"/>
  <c r="BE178" i="1" s="1"/>
  <c r="BF178" i="1"/>
  <c r="AR175" i="1"/>
  <c r="AT175" i="1" s="1"/>
  <c r="AU175" i="1"/>
  <c r="AO155" i="1"/>
  <c r="AP155" i="1" s="1"/>
  <c r="AH156" i="1" s="1"/>
  <c r="AR182" i="2" l="1"/>
  <c r="AT182" i="2" s="1"/>
  <c r="AW182" i="2"/>
  <c r="AZ182" i="2" s="1"/>
  <c r="BA182" i="2" s="1"/>
  <c r="AQ183" i="2" s="1"/>
  <c r="AO186" i="2"/>
  <c r="AP186" i="2" s="1"/>
  <c r="AH187" i="2" s="1"/>
  <c r="AI187" i="2" s="1"/>
  <c r="AK187" i="2" s="1"/>
  <c r="AC174" i="1"/>
  <c r="Z174" i="1"/>
  <c r="AB174" i="1" s="1"/>
  <c r="AF174" i="1" s="1"/>
  <c r="AG174" i="1" s="1"/>
  <c r="Y175" i="1" s="1"/>
  <c r="Z175" i="1" s="1"/>
  <c r="AB175" i="1" s="1"/>
  <c r="BF191" i="2"/>
  <c r="BJ191" i="2"/>
  <c r="BC191" i="2"/>
  <c r="BE191" i="2" s="1"/>
  <c r="AF192" i="2"/>
  <c r="AG192" i="2" s="1"/>
  <c r="Y193" i="2" s="1"/>
  <c r="AZ175" i="1"/>
  <c r="BA175" i="1" s="1"/>
  <c r="AQ176" i="1" s="1"/>
  <c r="BK178" i="1"/>
  <c r="BL178" i="1" s="1"/>
  <c r="BB179" i="1" s="1"/>
  <c r="AN156" i="1"/>
  <c r="AI156" i="1"/>
  <c r="AK156" i="1" s="1"/>
  <c r="AL156" i="1"/>
  <c r="AU183" i="2" l="1"/>
  <c r="AY183" i="2"/>
  <c r="AW183" i="2"/>
  <c r="AR183" i="2"/>
  <c r="AT183" i="2" s="1"/>
  <c r="AL187" i="2"/>
  <c r="AN187" i="2"/>
  <c r="BK191" i="2"/>
  <c r="BL191" i="2" s="1"/>
  <c r="BB192" i="2" s="1"/>
  <c r="BF192" i="2" s="1"/>
  <c r="AY176" i="1"/>
  <c r="AW176" i="1"/>
  <c r="AC193" i="2"/>
  <c r="AE193" i="2"/>
  <c r="Z193" i="2"/>
  <c r="AB193" i="2" s="1"/>
  <c r="AC175" i="1"/>
  <c r="AE175" i="1"/>
  <c r="AU176" i="1"/>
  <c r="AR176" i="1"/>
  <c r="AT176" i="1" s="1"/>
  <c r="BJ179" i="1"/>
  <c r="BF179" i="1"/>
  <c r="BC179" i="1"/>
  <c r="BE179" i="1" s="1"/>
  <c r="AO156" i="1"/>
  <c r="AP156" i="1" s="1"/>
  <c r="AH157" i="1" s="1"/>
  <c r="AI157" i="1" s="1"/>
  <c r="AK157" i="1" s="1"/>
  <c r="AO187" i="2" l="1"/>
  <c r="AP187" i="2" s="1"/>
  <c r="AH188" i="2" s="1"/>
  <c r="AZ183" i="2"/>
  <c r="BA183" i="2" s="1"/>
  <c r="AQ184" i="2" s="1"/>
  <c r="AR184" i="2" s="1"/>
  <c r="AT184" i="2" s="1"/>
  <c r="AI188" i="2"/>
  <c r="AK188" i="2" s="1"/>
  <c r="AN188" i="2"/>
  <c r="AL188" i="2"/>
  <c r="BC192" i="2"/>
  <c r="BE192" i="2" s="1"/>
  <c r="BJ192" i="2"/>
  <c r="AF193" i="2"/>
  <c r="AG193" i="2" s="1"/>
  <c r="Y194" i="2" s="1"/>
  <c r="Z194" i="2" s="1"/>
  <c r="AB194" i="2" s="1"/>
  <c r="AY184" i="2"/>
  <c r="AU184" i="2"/>
  <c r="AW184" i="2"/>
  <c r="AF175" i="1"/>
  <c r="AG175" i="1" s="1"/>
  <c r="Y176" i="1" s="1"/>
  <c r="AC176" i="1" s="1"/>
  <c r="AO188" i="2"/>
  <c r="AP188" i="2" s="1"/>
  <c r="AH189" i="2" s="1"/>
  <c r="AL189" i="2" s="1"/>
  <c r="BK192" i="2"/>
  <c r="BL192" i="2" s="1"/>
  <c r="BB193" i="2" s="1"/>
  <c r="AZ176" i="1"/>
  <c r="BA176" i="1" s="1"/>
  <c r="AQ177" i="1" s="1"/>
  <c r="Z176" i="1"/>
  <c r="AB176" i="1" s="1"/>
  <c r="BK179" i="1"/>
  <c r="BL179" i="1" s="1"/>
  <c r="BB180" i="1" s="1"/>
  <c r="AN157" i="1"/>
  <c r="AL157" i="1"/>
  <c r="AE194" i="2" l="1"/>
  <c r="AC194" i="2"/>
  <c r="AF194" i="2" s="1"/>
  <c r="AG194" i="2" s="1"/>
  <c r="Y195" i="2" s="1"/>
  <c r="AI189" i="2"/>
  <c r="AK189" i="2" s="1"/>
  <c r="AZ184" i="2"/>
  <c r="BA184" i="2" s="1"/>
  <c r="AQ185" i="2" s="1"/>
  <c r="AY177" i="1"/>
  <c r="AW177" i="1"/>
  <c r="AU177" i="1"/>
  <c r="AE176" i="1"/>
  <c r="AF176" i="1" s="1"/>
  <c r="AG176" i="1" s="1"/>
  <c r="Y177" i="1" s="1"/>
  <c r="AN189" i="2"/>
  <c r="BF193" i="2"/>
  <c r="BC193" i="2"/>
  <c r="BE193" i="2" s="1"/>
  <c r="BJ193" i="2"/>
  <c r="AR177" i="1"/>
  <c r="AT177" i="1" s="1"/>
  <c r="AO157" i="1"/>
  <c r="AP157" i="1" s="1"/>
  <c r="AH158" i="1" s="1"/>
  <c r="AI158" i="1" s="1"/>
  <c r="AK158" i="1" s="1"/>
  <c r="BJ180" i="1"/>
  <c r="BF180" i="1"/>
  <c r="BC180" i="1"/>
  <c r="BE180" i="1" s="1"/>
  <c r="AO189" i="2" l="1"/>
  <c r="AP189" i="2" s="1"/>
  <c r="AH190" i="2" s="1"/>
  <c r="AW185" i="2"/>
  <c r="AR185" i="2"/>
  <c r="AT185" i="2" s="1"/>
  <c r="AU185" i="2"/>
  <c r="AY185" i="2"/>
  <c r="AZ177" i="1"/>
  <c r="BA177" i="1" s="1"/>
  <c r="AQ178" i="1" s="1"/>
  <c r="AU178" i="1" s="1"/>
  <c r="Z177" i="1"/>
  <c r="AB177" i="1" s="1"/>
  <c r="AE177" i="1"/>
  <c r="AC177" i="1"/>
  <c r="AI190" i="2"/>
  <c r="AK190" i="2" s="1"/>
  <c r="AL190" i="2"/>
  <c r="AN190" i="2"/>
  <c r="AE195" i="2"/>
  <c r="AC195" i="2"/>
  <c r="Z195" i="2"/>
  <c r="AB195" i="2" s="1"/>
  <c r="BK193" i="2"/>
  <c r="BL193" i="2" s="1"/>
  <c r="BB194" i="2" s="1"/>
  <c r="AN158" i="1"/>
  <c r="BK180" i="1"/>
  <c r="BL180" i="1" s="1"/>
  <c r="BB181" i="1" s="1"/>
  <c r="BJ181" i="1" s="1"/>
  <c r="AF177" i="1"/>
  <c r="AG177" i="1" s="1"/>
  <c r="Y178" i="1" s="1"/>
  <c r="Z178" i="1" s="1"/>
  <c r="AB178" i="1" s="1"/>
  <c r="AL158" i="1"/>
  <c r="AO158" i="1" s="1"/>
  <c r="AP158" i="1" s="1"/>
  <c r="AH159" i="1" s="1"/>
  <c r="AN159" i="1" s="1"/>
  <c r="BC181" i="1"/>
  <c r="BE181" i="1" s="1"/>
  <c r="AR178" i="1"/>
  <c r="AT178" i="1" s="1"/>
  <c r="AZ185" i="2" l="1"/>
  <c r="BA185" i="2" s="1"/>
  <c r="AQ186" i="2" s="1"/>
  <c r="AO190" i="2"/>
  <c r="AP190" i="2" s="1"/>
  <c r="AH191" i="2" s="1"/>
  <c r="AY178" i="1"/>
  <c r="AW178" i="1"/>
  <c r="AZ178" i="1" s="1"/>
  <c r="BA178" i="1" s="1"/>
  <c r="AQ179" i="1" s="1"/>
  <c r="BF181" i="1"/>
  <c r="AC178" i="1"/>
  <c r="BF194" i="2"/>
  <c r="BJ194" i="2"/>
  <c r="BC194" i="2"/>
  <c r="BE194" i="2" s="1"/>
  <c r="AF195" i="2"/>
  <c r="AG195" i="2" s="1"/>
  <c r="Y196" i="2" s="1"/>
  <c r="AI191" i="2"/>
  <c r="AK191" i="2" s="1"/>
  <c r="AN191" i="2"/>
  <c r="AL191" i="2"/>
  <c r="AE178" i="1"/>
  <c r="AF178" i="1" s="1"/>
  <c r="AG178" i="1" s="1"/>
  <c r="Y179" i="1" s="1"/>
  <c r="BK181" i="1"/>
  <c r="BL181" i="1" s="1"/>
  <c r="BB182" i="1" s="1"/>
  <c r="AL159" i="1"/>
  <c r="AI159" i="1"/>
  <c r="AK159" i="1" s="1"/>
  <c r="BK194" i="2" l="1"/>
  <c r="BL194" i="2" s="1"/>
  <c r="BB195" i="2" s="1"/>
  <c r="AW186" i="2"/>
  <c r="AR186" i="2"/>
  <c r="AT186" i="2" s="1"/>
  <c r="AU186" i="2"/>
  <c r="AY186" i="2"/>
  <c r="AY179" i="1"/>
  <c r="AW179" i="1"/>
  <c r="AC196" i="2"/>
  <c r="AE196" i="2"/>
  <c r="Z196" i="2"/>
  <c r="AB196" i="2" s="1"/>
  <c r="BJ195" i="2"/>
  <c r="BC195" i="2"/>
  <c r="BE195" i="2" s="1"/>
  <c r="BF195" i="2"/>
  <c r="AO191" i="2"/>
  <c r="AP191" i="2" s="1"/>
  <c r="AH192" i="2" s="1"/>
  <c r="Z179" i="1"/>
  <c r="AB179" i="1" s="1"/>
  <c r="AC179" i="1"/>
  <c r="AE179" i="1"/>
  <c r="AU179" i="1"/>
  <c r="AR179" i="1"/>
  <c r="AT179" i="1" s="1"/>
  <c r="BJ182" i="1"/>
  <c r="BF182" i="1"/>
  <c r="BC182" i="1"/>
  <c r="BE182" i="1" s="1"/>
  <c r="AO159" i="1"/>
  <c r="AP159" i="1" s="1"/>
  <c r="AH160" i="1" s="1"/>
  <c r="AN160" i="1" s="1"/>
  <c r="AF196" i="2" l="1"/>
  <c r="AG196" i="2" s="1"/>
  <c r="Y197" i="2" s="1"/>
  <c r="AZ186" i="2"/>
  <c r="BA186" i="2" s="1"/>
  <c r="AQ187" i="2" s="1"/>
  <c r="AE197" i="2"/>
  <c r="AC197" i="2"/>
  <c r="Z197" i="2"/>
  <c r="AB197" i="2" s="1"/>
  <c r="BK195" i="2"/>
  <c r="BL195" i="2" s="1"/>
  <c r="BB196" i="2" s="1"/>
  <c r="AI192" i="2"/>
  <c r="AK192" i="2" s="1"/>
  <c r="AN192" i="2"/>
  <c r="AL192" i="2"/>
  <c r="AF179" i="1"/>
  <c r="AG179" i="1" s="1"/>
  <c r="Y180" i="1" s="1"/>
  <c r="AZ179" i="1"/>
  <c r="BA179" i="1" s="1"/>
  <c r="AQ180" i="1" s="1"/>
  <c r="BK182" i="1"/>
  <c r="BL182" i="1" s="1"/>
  <c r="BB183" i="1" s="1"/>
  <c r="BJ183" i="1" s="1"/>
  <c r="AI160" i="1"/>
  <c r="AK160" i="1" s="1"/>
  <c r="AL160" i="1"/>
  <c r="AC180" i="1"/>
  <c r="Z180" i="1"/>
  <c r="AB180" i="1" s="1"/>
  <c r="AE180" i="1"/>
  <c r="AW187" i="2" l="1"/>
  <c r="AU187" i="2"/>
  <c r="AY187" i="2"/>
  <c r="AR187" i="2"/>
  <c r="AT187" i="2" s="1"/>
  <c r="AZ187" i="2" s="1"/>
  <c r="BA187" i="2" s="1"/>
  <c r="AQ188" i="2" s="1"/>
  <c r="AF197" i="2"/>
  <c r="AG197" i="2" s="1"/>
  <c r="Y198" i="2" s="1"/>
  <c r="AC198" i="2" s="1"/>
  <c r="AY180" i="1"/>
  <c r="AW180" i="1"/>
  <c r="AU180" i="1"/>
  <c r="AR180" i="1"/>
  <c r="AT180" i="1" s="1"/>
  <c r="AZ180" i="1" s="1"/>
  <c r="BA180" i="1" s="1"/>
  <c r="AQ181" i="1" s="1"/>
  <c r="AW181" i="1" s="1"/>
  <c r="BF196" i="2"/>
  <c r="BJ196" i="2"/>
  <c r="BC196" i="2"/>
  <c r="BE196" i="2" s="1"/>
  <c r="AE198" i="2"/>
  <c r="Z198" i="2"/>
  <c r="AB198" i="2" s="1"/>
  <c r="AO192" i="2"/>
  <c r="AP192" i="2" s="1"/>
  <c r="AH193" i="2" s="1"/>
  <c r="BC183" i="1"/>
  <c r="BE183" i="1" s="1"/>
  <c r="BF183" i="1"/>
  <c r="AO160" i="1"/>
  <c r="AP160" i="1" s="1"/>
  <c r="AH161" i="1" s="1"/>
  <c r="AN161" i="1" s="1"/>
  <c r="AF180" i="1"/>
  <c r="AG180" i="1" s="1"/>
  <c r="Y181" i="1" s="1"/>
  <c r="AE181" i="1" s="1"/>
  <c r="AU188" i="2" l="1"/>
  <c r="AR188" i="2"/>
  <c r="AT188" i="2" s="1"/>
  <c r="AW188" i="2"/>
  <c r="AY188" i="2"/>
  <c r="BK196" i="2"/>
  <c r="BL196" i="2" s="1"/>
  <c r="BB197" i="2" s="1"/>
  <c r="BF197" i="2" s="1"/>
  <c r="BJ197" i="2"/>
  <c r="BC197" i="2"/>
  <c r="BE197" i="2" s="1"/>
  <c r="AF198" i="2"/>
  <c r="AG198" i="2" s="1"/>
  <c r="Y199" i="2" s="1"/>
  <c r="AL193" i="2"/>
  <c r="AI193" i="2"/>
  <c r="AK193" i="2" s="1"/>
  <c r="AN193" i="2"/>
  <c r="BK183" i="1"/>
  <c r="BL183" i="1" s="1"/>
  <c r="BB184" i="1" s="1"/>
  <c r="BF184" i="1" s="1"/>
  <c r="AI161" i="1"/>
  <c r="AK161" i="1" s="1"/>
  <c r="AL161" i="1"/>
  <c r="BC184" i="1"/>
  <c r="BE184" i="1" s="1"/>
  <c r="AC181" i="1"/>
  <c r="Z181" i="1"/>
  <c r="AB181" i="1" s="1"/>
  <c r="AR181" i="1"/>
  <c r="AT181" i="1" s="1"/>
  <c r="AY181" i="1"/>
  <c r="AU181" i="1"/>
  <c r="AO161" i="1"/>
  <c r="AP161" i="1" s="1"/>
  <c r="AH162" i="1" s="1"/>
  <c r="AN162" i="1" s="1"/>
  <c r="AZ188" i="2" l="1"/>
  <c r="BA188" i="2" s="1"/>
  <c r="AQ189" i="2" s="1"/>
  <c r="BK197" i="2"/>
  <c r="BL197" i="2" s="1"/>
  <c r="BB198" i="2" s="1"/>
  <c r="BF198" i="2" s="1"/>
  <c r="Z199" i="2"/>
  <c r="AB199" i="2" s="1"/>
  <c r="AE199" i="2"/>
  <c r="AC199" i="2"/>
  <c r="AO193" i="2"/>
  <c r="AP193" i="2" s="1"/>
  <c r="AH194" i="2" s="1"/>
  <c r="BJ184" i="1"/>
  <c r="BK184" i="1" s="1"/>
  <c r="BL184" i="1" s="1"/>
  <c r="BB185" i="1" s="1"/>
  <c r="BF185" i="1" s="1"/>
  <c r="AF181" i="1"/>
  <c r="AG181" i="1" s="1"/>
  <c r="Y182" i="1" s="1"/>
  <c r="AC182" i="1" s="1"/>
  <c r="AZ181" i="1"/>
  <c r="BA181" i="1" s="1"/>
  <c r="AQ182" i="1" s="1"/>
  <c r="AL162" i="1"/>
  <c r="AI162" i="1"/>
  <c r="AK162" i="1" s="1"/>
  <c r="BJ198" i="2" l="1"/>
  <c r="AF199" i="2"/>
  <c r="AG199" i="2" s="1"/>
  <c r="Y200" i="2" s="1"/>
  <c r="Z200" i="2" s="1"/>
  <c r="AB200" i="2" s="1"/>
  <c r="AR189" i="2"/>
  <c r="AT189" i="2" s="1"/>
  <c r="AY189" i="2"/>
  <c r="AU189" i="2"/>
  <c r="AW189" i="2"/>
  <c r="BC198" i="2"/>
  <c r="BE198" i="2" s="1"/>
  <c r="BK198" i="2" s="1"/>
  <c r="BL198" i="2" s="1"/>
  <c r="BB199" i="2" s="1"/>
  <c r="BF199" i="2" s="1"/>
  <c r="AY182" i="1"/>
  <c r="AW182" i="1"/>
  <c r="AC200" i="2"/>
  <c r="AE200" i="2"/>
  <c r="AL194" i="2"/>
  <c r="AI194" i="2"/>
  <c r="AK194" i="2" s="1"/>
  <c r="AN194" i="2"/>
  <c r="BC185" i="1"/>
  <c r="BE185" i="1" s="1"/>
  <c r="BJ185" i="1"/>
  <c r="AO162" i="1"/>
  <c r="AP162" i="1" s="1"/>
  <c r="AH163" i="1" s="1"/>
  <c r="AL163" i="1" s="1"/>
  <c r="AR182" i="1"/>
  <c r="AT182" i="1" s="1"/>
  <c r="Z182" i="1"/>
  <c r="AB182" i="1" s="1"/>
  <c r="AE182" i="1"/>
  <c r="AU182" i="1"/>
  <c r="BJ199" i="2" l="1"/>
  <c r="AZ189" i="2"/>
  <c r="BA189" i="2" s="1"/>
  <c r="AQ190" i="2" s="1"/>
  <c r="BC199" i="2"/>
  <c r="BE199" i="2" s="1"/>
  <c r="BK199" i="2" s="1"/>
  <c r="BL199" i="2" s="1"/>
  <c r="BB200" i="2" s="1"/>
  <c r="AF200" i="2"/>
  <c r="AG200" i="2" s="1"/>
  <c r="Y201" i="2" s="1"/>
  <c r="AO194" i="2"/>
  <c r="AP194" i="2" s="1"/>
  <c r="AH195" i="2" s="1"/>
  <c r="BK185" i="1"/>
  <c r="BL185" i="1" s="1"/>
  <c r="BB186" i="1" s="1"/>
  <c r="BF186" i="1" s="1"/>
  <c r="AI163" i="1"/>
  <c r="AK163" i="1" s="1"/>
  <c r="AN163" i="1"/>
  <c r="AO163" i="1" s="1"/>
  <c r="AP163" i="1" s="1"/>
  <c r="AH164" i="1" s="1"/>
  <c r="AL164" i="1" s="1"/>
  <c r="AZ182" i="1"/>
  <c r="BA182" i="1" s="1"/>
  <c r="AQ183" i="1" s="1"/>
  <c r="AF182" i="1"/>
  <c r="AG182" i="1" s="1"/>
  <c r="Y183" i="1" s="1"/>
  <c r="Z183" i="1" s="1"/>
  <c r="AB183" i="1" s="1"/>
  <c r="AW190" i="2" l="1"/>
  <c r="AU190" i="2"/>
  <c r="AR190" i="2"/>
  <c r="AT190" i="2" s="1"/>
  <c r="AZ190" i="2" s="1"/>
  <c r="BA190" i="2" s="1"/>
  <c r="AQ191" i="2" s="1"/>
  <c r="AY190" i="2"/>
  <c r="AY183" i="1"/>
  <c r="AW183" i="1"/>
  <c r="BC186" i="1"/>
  <c r="BE186" i="1" s="1"/>
  <c r="BJ186" i="1"/>
  <c r="BF200" i="2"/>
  <c r="BJ200" i="2"/>
  <c r="BC200" i="2"/>
  <c r="BE200" i="2" s="1"/>
  <c r="BK200" i="2" s="1"/>
  <c r="BL200" i="2" s="1"/>
  <c r="BB201" i="2" s="1"/>
  <c r="Z201" i="2"/>
  <c r="AB201" i="2" s="1"/>
  <c r="AC201" i="2"/>
  <c r="AE201" i="2"/>
  <c r="AI195" i="2"/>
  <c r="AK195" i="2" s="1"/>
  <c r="AN195" i="2"/>
  <c r="AL195" i="2"/>
  <c r="BK186" i="1"/>
  <c r="BL186" i="1" s="1"/>
  <c r="BB187" i="1" s="1"/>
  <c r="BJ187" i="1" s="1"/>
  <c r="AU183" i="1"/>
  <c r="AE183" i="1"/>
  <c r="AC183" i="1"/>
  <c r="AF183" i="1" s="1"/>
  <c r="AG183" i="1" s="1"/>
  <c r="Y184" i="1" s="1"/>
  <c r="AR183" i="1"/>
  <c r="AT183" i="1" s="1"/>
  <c r="AI164" i="1"/>
  <c r="AK164" i="1" s="1"/>
  <c r="AN164" i="1"/>
  <c r="AY191" i="2" l="1"/>
  <c r="AU191" i="2"/>
  <c r="AW191" i="2"/>
  <c r="AR191" i="2"/>
  <c r="AT191" i="2" s="1"/>
  <c r="AZ191" i="2" s="1"/>
  <c r="BA191" i="2" s="1"/>
  <c r="AQ192" i="2" s="1"/>
  <c r="BF187" i="1"/>
  <c r="BC187" i="1"/>
  <c r="BE187" i="1" s="1"/>
  <c r="BK187" i="1" s="1"/>
  <c r="BL187" i="1" s="1"/>
  <c r="BB188" i="1" s="1"/>
  <c r="AF201" i="2"/>
  <c r="AG201" i="2" s="1"/>
  <c r="Y202" i="2" s="1"/>
  <c r="BJ201" i="2"/>
  <c r="BC201" i="2"/>
  <c r="BE201" i="2" s="1"/>
  <c r="BF201" i="2"/>
  <c r="AO195" i="2"/>
  <c r="AP195" i="2" s="1"/>
  <c r="AH196" i="2" s="1"/>
  <c r="AZ183" i="1"/>
  <c r="BA183" i="1" s="1"/>
  <c r="AQ184" i="1" s="1"/>
  <c r="AO164" i="1"/>
  <c r="AP164" i="1" s="1"/>
  <c r="AH165" i="1" s="1"/>
  <c r="AI165" i="1" s="1"/>
  <c r="AK165" i="1" s="1"/>
  <c r="AE184" i="1"/>
  <c r="AC184" i="1"/>
  <c r="Z184" i="1"/>
  <c r="AB184" i="1" s="1"/>
  <c r="AU192" i="2" l="1"/>
  <c r="AW192" i="2"/>
  <c r="AR192" i="2"/>
  <c r="AT192" i="2" s="1"/>
  <c r="AZ192" i="2" s="1"/>
  <c r="BA192" i="2" s="1"/>
  <c r="AQ193" i="2" s="1"/>
  <c r="AY192" i="2"/>
  <c r="AR184" i="1"/>
  <c r="AT184" i="1" s="1"/>
  <c r="AW184" i="1"/>
  <c r="BK201" i="2"/>
  <c r="BL201" i="2" s="1"/>
  <c r="BB202" i="2" s="1"/>
  <c r="AC202" i="2"/>
  <c r="Z202" i="2"/>
  <c r="AB202" i="2" s="1"/>
  <c r="AE202" i="2"/>
  <c r="AI196" i="2"/>
  <c r="AK196" i="2" s="1"/>
  <c r="AN196" i="2"/>
  <c r="AL196" i="2"/>
  <c r="AY184" i="1"/>
  <c r="AU184" i="1"/>
  <c r="AN165" i="1"/>
  <c r="AL165" i="1"/>
  <c r="BJ188" i="1"/>
  <c r="BC188" i="1"/>
  <c r="BE188" i="1" s="1"/>
  <c r="BF188" i="1"/>
  <c r="AF184" i="1"/>
  <c r="AG184" i="1" s="1"/>
  <c r="Y185" i="1" s="1"/>
  <c r="AY193" i="2" l="1"/>
  <c r="AW193" i="2"/>
  <c r="AR193" i="2"/>
  <c r="AT193" i="2" s="1"/>
  <c r="AU193" i="2"/>
  <c r="AF202" i="2"/>
  <c r="AG202" i="2" s="1"/>
  <c r="Y203" i="2" s="1"/>
  <c r="AE203" i="2" s="1"/>
  <c r="AZ184" i="1"/>
  <c r="BA184" i="1" s="1"/>
  <c r="AQ185" i="1" s="1"/>
  <c r="AU185" i="1" s="1"/>
  <c r="AO165" i="1"/>
  <c r="AP165" i="1" s="1"/>
  <c r="AH166" i="1" s="1"/>
  <c r="Z203" i="2"/>
  <c r="AB203" i="2" s="1"/>
  <c r="AC203" i="2"/>
  <c r="BC202" i="2"/>
  <c r="BE202" i="2" s="1"/>
  <c r="BF202" i="2"/>
  <c r="BJ202" i="2"/>
  <c r="AO196" i="2"/>
  <c r="AP196" i="2" s="1"/>
  <c r="AH197" i="2" s="1"/>
  <c r="BK188" i="1"/>
  <c r="BL188" i="1" s="1"/>
  <c r="BB189" i="1" s="1"/>
  <c r="AC185" i="1"/>
  <c r="Z185" i="1"/>
  <c r="AB185" i="1" s="1"/>
  <c r="AE185" i="1"/>
  <c r="AI166" i="1"/>
  <c r="AK166" i="1" s="1"/>
  <c r="AN166" i="1"/>
  <c r="AL166" i="1"/>
  <c r="AZ193" i="2" l="1"/>
  <c r="BA193" i="2" s="1"/>
  <c r="AQ194" i="2" s="1"/>
  <c r="BK202" i="2"/>
  <c r="BL202" i="2" s="1"/>
  <c r="BB203" i="2" s="1"/>
  <c r="BJ203" i="2" s="1"/>
  <c r="AR185" i="1"/>
  <c r="AT185" i="1" s="1"/>
  <c r="AY185" i="1"/>
  <c r="AW185" i="1"/>
  <c r="BF203" i="2"/>
  <c r="BC203" i="2"/>
  <c r="BE203" i="2" s="1"/>
  <c r="AF203" i="2"/>
  <c r="AG203" i="2" s="1"/>
  <c r="Y204" i="2" s="1"/>
  <c r="AI197" i="2"/>
  <c r="AK197" i="2" s="1"/>
  <c r="AL197" i="2"/>
  <c r="AN197" i="2"/>
  <c r="BJ189" i="1"/>
  <c r="BF189" i="1"/>
  <c r="BC189" i="1"/>
  <c r="BE189" i="1" s="1"/>
  <c r="AO166" i="1"/>
  <c r="AP166" i="1" s="1"/>
  <c r="AH167" i="1" s="1"/>
  <c r="AN167" i="1" s="1"/>
  <c r="AF185" i="1"/>
  <c r="AG185" i="1" s="1"/>
  <c r="Y186" i="1" s="1"/>
  <c r="AY194" i="2" l="1"/>
  <c r="AR194" i="2"/>
  <c r="AT194" i="2" s="1"/>
  <c r="AW194" i="2"/>
  <c r="AU194" i="2"/>
  <c r="BK203" i="2"/>
  <c r="BL203" i="2" s="1"/>
  <c r="BB204" i="2" s="1"/>
  <c r="BC204" i="2" s="1"/>
  <c r="BE204" i="2" s="1"/>
  <c r="AZ185" i="1"/>
  <c r="BA185" i="1" s="1"/>
  <c r="AQ186" i="1" s="1"/>
  <c r="BJ204" i="2"/>
  <c r="Z204" i="2"/>
  <c r="AB204" i="2" s="1"/>
  <c r="Y205" i="2"/>
  <c r="O36" i="2" s="1"/>
  <c r="AC204" i="2"/>
  <c r="AE204" i="2"/>
  <c r="AO197" i="2"/>
  <c r="AP197" i="2" s="1"/>
  <c r="AH198" i="2" s="1"/>
  <c r="BK189" i="1"/>
  <c r="BL189" i="1" s="1"/>
  <c r="BB190" i="1" s="1"/>
  <c r="BJ190" i="1" s="1"/>
  <c r="AL167" i="1"/>
  <c r="AI167" i="1"/>
  <c r="AK167" i="1" s="1"/>
  <c r="AC186" i="1"/>
  <c r="AE186" i="1"/>
  <c r="Z186" i="1"/>
  <c r="AB186" i="1" s="1"/>
  <c r="BF204" i="2" l="1"/>
  <c r="AZ194" i="2"/>
  <c r="BA194" i="2" s="1"/>
  <c r="AQ195" i="2" s="1"/>
  <c r="AF204" i="2"/>
  <c r="AG204" i="2" s="1"/>
  <c r="AY186" i="1"/>
  <c r="AW186" i="1"/>
  <c r="AR186" i="1"/>
  <c r="AT186" i="1" s="1"/>
  <c r="AZ186" i="1" s="1"/>
  <c r="BA186" i="1" s="1"/>
  <c r="AQ187" i="1" s="1"/>
  <c r="AW187" i="1" s="1"/>
  <c r="AU186" i="1"/>
  <c r="BC190" i="1"/>
  <c r="BE190" i="1" s="1"/>
  <c r="BF190" i="1"/>
  <c r="Z205" i="2"/>
  <c r="AB205" i="2" s="1"/>
  <c r="AC205" i="2"/>
  <c r="O39" i="2" s="1"/>
  <c r="AE205" i="2"/>
  <c r="O41" i="2" s="1"/>
  <c r="BK204" i="2"/>
  <c r="BL204" i="2" s="1"/>
  <c r="AI198" i="2"/>
  <c r="AK198" i="2" s="1"/>
  <c r="AN198" i="2"/>
  <c r="AL198" i="2"/>
  <c r="AO167" i="1"/>
  <c r="AP167" i="1" s="1"/>
  <c r="AH168" i="1" s="1"/>
  <c r="AL168" i="1" s="1"/>
  <c r="AF186" i="1"/>
  <c r="AG186" i="1" s="1"/>
  <c r="Y187" i="1" s="1"/>
  <c r="AC187" i="1" s="1"/>
  <c r="AI168" i="1"/>
  <c r="AK168" i="1" s="1"/>
  <c r="AR195" i="2" l="1"/>
  <c r="AT195" i="2" s="1"/>
  <c r="AU195" i="2"/>
  <c r="AY195" i="2"/>
  <c r="AW195" i="2"/>
  <c r="AR187" i="1"/>
  <c r="AT187" i="1" s="1"/>
  <c r="AU187" i="1"/>
  <c r="AY187" i="1"/>
  <c r="AZ187" i="1" s="1"/>
  <c r="BA187" i="1" s="1"/>
  <c r="AQ188" i="1" s="1"/>
  <c r="AW188" i="1" s="1"/>
  <c r="BK190" i="1"/>
  <c r="BL190" i="1" s="1"/>
  <c r="BB191" i="1" s="1"/>
  <c r="AN168" i="1"/>
  <c r="BC191" i="1"/>
  <c r="BE191" i="1" s="1"/>
  <c r="BJ191" i="1"/>
  <c r="BF191" i="1"/>
  <c r="AF205" i="2"/>
  <c r="AG205" i="2" s="1"/>
  <c r="O45" i="2" s="1"/>
  <c r="AO198" i="2"/>
  <c r="AP198" i="2" s="1"/>
  <c r="AH199" i="2" s="1"/>
  <c r="Z187" i="1"/>
  <c r="AB187" i="1" s="1"/>
  <c r="AE187" i="1"/>
  <c r="AO168" i="1"/>
  <c r="AP168" i="1" s="1"/>
  <c r="AH169" i="1" s="1"/>
  <c r="AN169" i="1" s="1"/>
  <c r="AZ195" i="2" l="1"/>
  <c r="BA195" i="2" s="1"/>
  <c r="AQ196" i="2" s="1"/>
  <c r="BK191" i="1"/>
  <c r="BL191" i="1" s="1"/>
  <c r="BB192" i="1" s="1"/>
  <c r="BJ192" i="1" s="1"/>
  <c r="O38" i="2"/>
  <c r="O44" i="2" s="1"/>
  <c r="AN199" i="2"/>
  <c r="AL199" i="2"/>
  <c r="AI199" i="2"/>
  <c r="AK199" i="2" s="1"/>
  <c r="AF187" i="1"/>
  <c r="AG187" i="1" s="1"/>
  <c r="Y188" i="1" s="1"/>
  <c r="BF192" i="1"/>
  <c r="BC192" i="1"/>
  <c r="BE192" i="1" s="1"/>
  <c r="BK192" i="1" s="1"/>
  <c r="BL192" i="1" s="1"/>
  <c r="BB193" i="1" s="1"/>
  <c r="AU188" i="1"/>
  <c r="AR188" i="1"/>
  <c r="AT188" i="1" s="1"/>
  <c r="AY188" i="1"/>
  <c r="AI169" i="1"/>
  <c r="AK169" i="1" s="1"/>
  <c r="Z188" i="1"/>
  <c r="AB188" i="1" s="1"/>
  <c r="AE188" i="1"/>
  <c r="AC188" i="1"/>
  <c r="AL169" i="1"/>
  <c r="AW196" i="2" l="1"/>
  <c r="AY196" i="2"/>
  <c r="AU196" i="2"/>
  <c r="AR196" i="2"/>
  <c r="AT196" i="2" s="1"/>
  <c r="AZ196" i="2" s="1"/>
  <c r="BA196" i="2" s="1"/>
  <c r="AQ197" i="2" s="1"/>
  <c r="AO199" i="2"/>
  <c r="AP199" i="2" s="1"/>
  <c r="AH200" i="2" s="1"/>
  <c r="AL200" i="2" s="1"/>
  <c r="BJ193" i="1"/>
  <c r="BF193" i="1"/>
  <c r="BC193" i="1"/>
  <c r="BE193" i="1" s="1"/>
  <c r="AZ188" i="1"/>
  <c r="BA188" i="1" s="1"/>
  <c r="AQ189" i="1" s="1"/>
  <c r="AW189" i="1" s="1"/>
  <c r="AO169" i="1"/>
  <c r="AP169" i="1" s="1"/>
  <c r="AH170" i="1" s="1"/>
  <c r="AI170" i="1" s="1"/>
  <c r="AK170" i="1" s="1"/>
  <c r="AF188" i="1"/>
  <c r="AG188" i="1" s="1"/>
  <c r="Y189" i="1" s="1"/>
  <c r="AW197" i="2" l="1"/>
  <c r="AR197" i="2"/>
  <c r="AT197" i="2" s="1"/>
  <c r="AY197" i="2"/>
  <c r="AU197" i="2"/>
  <c r="AN200" i="2"/>
  <c r="AI200" i="2"/>
  <c r="AK200" i="2" s="1"/>
  <c r="BK193" i="1"/>
  <c r="BL193" i="1" s="1"/>
  <c r="BB194" i="1" s="1"/>
  <c r="AO200" i="2"/>
  <c r="AP200" i="2" s="1"/>
  <c r="AH201" i="2" s="1"/>
  <c r="AL201" i="2" s="1"/>
  <c r="AL170" i="1"/>
  <c r="AN170" i="1"/>
  <c r="BJ194" i="1"/>
  <c r="BC194" i="1"/>
  <c r="BE194" i="1" s="1"/>
  <c r="BF194" i="1"/>
  <c r="AR189" i="1"/>
  <c r="AT189" i="1" s="1"/>
  <c r="AY189" i="1"/>
  <c r="AU189" i="1"/>
  <c r="Z189" i="1"/>
  <c r="AB189" i="1" s="1"/>
  <c r="AC189" i="1"/>
  <c r="AE189" i="1"/>
  <c r="AO170" i="1"/>
  <c r="AP170" i="1" s="1"/>
  <c r="AH171" i="1" s="1"/>
  <c r="AL171" i="1" s="1"/>
  <c r="AZ197" i="2" l="1"/>
  <c r="BA197" i="2" s="1"/>
  <c r="AQ198" i="2" s="1"/>
  <c r="AN201" i="2"/>
  <c r="AI201" i="2"/>
  <c r="AK201" i="2" s="1"/>
  <c r="AO201" i="2" s="1"/>
  <c r="AP201" i="2" s="1"/>
  <c r="AH202" i="2" s="1"/>
  <c r="AI202" i="2" s="1"/>
  <c r="AK202" i="2" s="1"/>
  <c r="AZ189" i="1"/>
  <c r="BA189" i="1" s="1"/>
  <c r="AQ190" i="1" s="1"/>
  <c r="AW190" i="1" s="1"/>
  <c r="AU190" i="1"/>
  <c r="BK194" i="1"/>
  <c r="BL194" i="1" s="1"/>
  <c r="BB195" i="1" s="1"/>
  <c r="AN171" i="1"/>
  <c r="AI171" i="1"/>
  <c r="AK171" i="1" s="1"/>
  <c r="AO171" i="1" s="1"/>
  <c r="AP171" i="1" s="1"/>
  <c r="AH172" i="1" s="1"/>
  <c r="AF189" i="1"/>
  <c r="AG189" i="1" s="1"/>
  <c r="Y190" i="1" s="1"/>
  <c r="AR198" i="2" l="1"/>
  <c r="AT198" i="2" s="1"/>
  <c r="AW198" i="2"/>
  <c r="AY198" i="2"/>
  <c r="AU198" i="2"/>
  <c r="AR190" i="1"/>
  <c r="AT190" i="1" s="1"/>
  <c r="AY190" i="1"/>
  <c r="AZ190" i="1" s="1"/>
  <c r="BA190" i="1" s="1"/>
  <c r="AQ191" i="1" s="1"/>
  <c r="AL202" i="2"/>
  <c r="AN202" i="2"/>
  <c r="BJ195" i="1"/>
  <c r="BF195" i="1"/>
  <c r="BC195" i="1"/>
  <c r="BE195" i="1" s="1"/>
  <c r="AE190" i="1"/>
  <c r="AC190" i="1"/>
  <c r="Z190" i="1"/>
  <c r="AB190" i="1" s="1"/>
  <c r="AL172" i="1"/>
  <c r="AN172" i="1"/>
  <c r="AI172" i="1"/>
  <c r="AK172" i="1" s="1"/>
  <c r="AZ198" i="2" l="1"/>
  <c r="BA198" i="2" s="1"/>
  <c r="AQ199" i="2" s="1"/>
  <c r="AO202" i="2"/>
  <c r="AP202" i="2" s="1"/>
  <c r="AH203" i="2" s="1"/>
  <c r="AN203" i="2" s="1"/>
  <c r="AY191" i="1"/>
  <c r="AW191" i="1"/>
  <c r="AR191" i="1"/>
  <c r="AT191" i="1" s="1"/>
  <c r="AZ191" i="1" s="1"/>
  <c r="BA191" i="1" s="1"/>
  <c r="AQ192" i="1" s="1"/>
  <c r="BK195" i="1"/>
  <c r="BL195" i="1" s="1"/>
  <c r="BB196" i="1" s="1"/>
  <c r="BJ196" i="1" s="1"/>
  <c r="AU191" i="1"/>
  <c r="AF190" i="1"/>
  <c r="AG190" i="1" s="1"/>
  <c r="Y191" i="1" s="1"/>
  <c r="Z191" i="1" s="1"/>
  <c r="AB191" i="1" s="1"/>
  <c r="AO172" i="1"/>
  <c r="AP172" i="1" s="1"/>
  <c r="AH173" i="1" s="1"/>
  <c r="AL173" i="1" s="1"/>
  <c r="AI203" i="2" l="1"/>
  <c r="AK203" i="2" s="1"/>
  <c r="AL203" i="2"/>
  <c r="AR199" i="2"/>
  <c r="AT199" i="2" s="1"/>
  <c r="AU199" i="2"/>
  <c r="AW199" i="2"/>
  <c r="AY199" i="2"/>
  <c r="AY192" i="1"/>
  <c r="AW192" i="1"/>
  <c r="BF196" i="1"/>
  <c r="AC191" i="1"/>
  <c r="BC196" i="1"/>
  <c r="BE196" i="1" s="1"/>
  <c r="BK196" i="1" s="1"/>
  <c r="BL196" i="1" s="1"/>
  <c r="BB197" i="1" s="1"/>
  <c r="AE191" i="1"/>
  <c r="AF191" i="1" s="1"/>
  <c r="AG191" i="1" s="1"/>
  <c r="Y192" i="1" s="1"/>
  <c r="AO203" i="2"/>
  <c r="AP203" i="2" s="1"/>
  <c r="AH204" i="2" s="1"/>
  <c r="BB205" i="2"/>
  <c r="R36" i="2" s="1"/>
  <c r="AI173" i="1"/>
  <c r="AK173" i="1" s="1"/>
  <c r="AN173" i="1"/>
  <c r="AR192" i="1"/>
  <c r="AT192" i="1" s="1"/>
  <c r="AU192" i="1"/>
  <c r="AZ199" i="2" l="1"/>
  <c r="BA199" i="2" s="1"/>
  <c r="AQ200" i="2" s="1"/>
  <c r="Z192" i="1"/>
  <c r="AB192" i="1" s="1"/>
  <c r="AC192" i="1"/>
  <c r="AE192" i="1"/>
  <c r="AF192" i="1" s="1"/>
  <c r="AG192" i="1" s="1"/>
  <c r="Y193" i="1" s="1"/>
  <c r="AO173" i="1"/>
  <c r="AP173" i="1" s="1"/>
  <c r="AH174" i="1" s="1"/>
  <c r="AL174" i="1" s="1"/>
  <c r="BF205" i="2"/>
  <c r="R39" i="2" s="1"/>
  <c r="BJ205" i="2"/>
  <c r="R43" i="2" s="1"/>
  <c r="BC205" i="2"/>
  <c r="BE205" i="2" s="1"/>
  <c r="BK205" i="2" s="1"/>
  <c r="AH205" i="2"/>
  <c r="AN204" i="2"/>
  <c r="AL204" i="2"/>
  <c r="AI204" i="2"/>
  <c r="AK204" i="2" s="1"/>
  <c r="AO204" i="2" s="1"/>
  <c r="AP204" i="2" s="1"/>
  <c r="R47" i="2"/>
  <c r="BJ197" i="1"/>
  <c r="BC197" i="1"/>
  <c r="BE197" i="1" s="1"/>
  <c r="BF197" i="1"/>
  <c r="AZ192" i="1"/>
  <c r="BA192" i="1" s="1"/>
  <c r="AQ193" i="1" s="1"/>
  <c r="AW193" i="1" s="1"/>
  <c r="AW200" i="2" l="1"/>
  <c r="AU200" i="2"/>
  <c r="AR200" i="2"/>
  <c r="AT200" i="2" s="1"/>
  <c r="AZ200" i="2" s="1"/>
  <c r="BA200" i="2" s="1"/>
  <c r="AQ201" i="2" s="1"/>
  <c r="AY200" i="2"/>
  <c r="BL205" i="2"/>
  <c r="R38" i="2"/>
  <c r="AN174" i="1"/>
  <c r="AI174" i="1"/>
  <c r="AK174" i="1" s="1"/>
  <c r="AI205" i="2"/>
  <c r="AK205" i="2" s="1"/>
  <c r="AN205" i="2"/>
  <c r="AL205" i="2"/>
  <c r="BK197" i="1"/>
  <c r="BL197" i="1" s="1"/>
  <c r="BB198" i="1" s="1"/>
  <c r="AR193" i="1"/>
  <c r="AT193" i="1" s="1"/>
  <c r="AY193" i="1"/>
  <c r="AU193" i="1"/>
  <c r="AO174" i="1"/>
  <c r="AP174" i="1" s="1"/>
  <c r="AH175" i="1" s="1"/>
  <c r="AN175" i="1" s="1"/>
  <c r="Z193" i="1"/>
  <c r="AB193" i="1" s="1"/>
  <c r="AE193" i="1"/>
  <c r="AC193" i="1"/>
  <c r="AW201" i="2" l="1"/>
  <c r="AR201" i="2"/>
  <c r="AT201" i="2" s="1"/>
  <c r="AU201" i="2"/>
  <c r="AY201" i="2"/>
  <c r="AO205" i="2"/>
  <c r="AP205" i="2" s="1"/>
  <c r="P41" i="2"/>
  <c r="P36" i="2"/>
  <c r="P39" i="2"/>
  <c r="BJ198" i="1"/>
  <c r="BC198" i="1"/>
  <c r="BE198" i="1" s="1"/>
  <c r="BF198" i="1"/>
  <c r="AZ193" i="1"/>
  <c r="BA193" i="1" s="1"/>
  <c r="AQ194" i="1" s="1"/>
  <c r="AL175" i="1"/>
  <c r="AI175" i="1"/>
  <c r="AK175" i="1" s="1"/>
  <c r="AO175" i="1" s="1"/>
  <c r="AP175" i="1" s="1"/>
  <c r="AH176" i="1" s="1"/>
  <c r="AL176" i="1" s="1"/>
  <c r="AF193" i="1"/>
  <c r="AG193" i="1" s="1"/>
  <c r="Y194" i="1" s="1"/>
  <c r="AZ201" i="2" l="1"/>
  <c r="BA201" i="2" s="1"/>
  <c r="AQ202" i="2" s="1"/>
  <c r="AY194" i="1"/>
  <c r="AW194" i="1"/>
  <c r="R44" i="2"/>
  <c r="R45" i="2" s="1"/>
  <c r="BK198" i="1"/>
  <c r="BL198" i="1" s="1"/>
  <c r="BB199" i="1" s="1"/>
  <c r="AR194" i="1"/>
  <c r="AT194" i="1" s="1"/>
  <c r="AU194" i="1"/>
  <c r="AN176" i="1"/>
  <c r="AI176" i="1"/>
  <c r="AK176" i="1" s="1"/>
  <c r="Z194" i="1"/>
  <c r="AB194" i="1" s="1"/>
  <c r="AE194" i="1"/>
  <c r="AC194" i="1"/>
  <c r="AY202" i="2" l="1"/>
  <c r="AR202" i="2"/>
  <c r="AT202" i="2" s="1"/>
  <c r="AW202" i="2"/>
  <c r="AU202" i="2"/>
  <c r="P38" i="2"/>
  <c r="P44" i="2" s="1"/>
  <c r="P45" i="2" s="1"/>
  <c r="BJ199" i="1"/>
  <c r="BC199" i="1"/>
  <c r="BE199" i="1" s="1"/>
  <c r="BF199" i="1"/>
  <c r="AO176" i="1"/>
  <c r="AP176" i="1" s="1"/>
  <c r="AH177" i="1" s="1"/>
  <c r="AI177" i="1" s="1"/>
  <c r="AK177" i="1" s="1"/>
  <c r="AZ194" i="1"/>
  <c r="BA194" i="1" s="1"/>
  <c r="AQ195" i="1" s="1"/>
  <c r="AF194" i="1"/>
  <c r="AG194" i="1" s="1"/>
  <c r="Y195" i="1" s="1"/>
  <c r="AZ202" i="2" l="1"/>
  <c r="BA202" i="2" s="1"/>
  <c r="AQ203" i="2" s="1"/>
  <c r="AY195" i="1"/>
  <c r="AW195" i="1"/>
  <c r="AR195" i="1"/>
  <c r="AT195" i="1" s="1"/>
  <c r="AU195" i="1"/>
  <c r="AL177" i="1"/>
  <c r="BK199" i="1"/>
  <c r="BL199" i="1" s="1"/>
  <c r="BB200" i="1" s="1"/>
  <c r="AN177" i="1"/>
  <c r="AE195" i="1"/>
  <c r="AC195" i="1"/>
  <c r="Z195" i="1"/>
  <c r="AB195" i="1" s="1"/>
  <c r="AR203" i="2" l="1"/>
  <c r="AT203" i="2" s="1"/>
  <c r="AU203" i="2"/>
  <c r="AY203" i="2"/>
  <c r="AW203" i="2"/>
  <c r="AZ195" i="1"/>
  <c r="BA195" i="1" s="1"/>
  <c r="AQ196" i="1" s="1"/>
  <c r="AO177" i="1"/>
  <c r="AP177" i="1" s="1"/>
  <c r="AH178" i="1" s="1"/>
  <c r="AI178" i="1" s="1"/>
  <c r="AK178" i="1" s="1"/>
  <c r="BF200" i="1"/>
  <c r="BC200" i="1"/>
  <c r="BE200" i="1" s="1"/>
  <c r="BJ200" i="1"/>
  <c r="AL178" i="1"/>
  <c r="AF195" i="1"/>
  <c r="AG195" i="1" s="1"/>
  <c r="Y196" i="1" s="1"/>
  <c r="Z196" i="1" s="1"/>
  <c r="AB196" i="1" s="1"/>
  <c r="AR196" i="1"/>
  <c r="AT196" i="1" s="1"/>
  <c r="AZ203" i="2" l="1"/>
  <c r="BA203" i="2" s="1"/>
  <c r="AQ204" i="2" s="1"/>
  <c r="AY196" i="1"/>
  <c r="AW196" i="1"/>
  <c r="AU196" i="1"/>
  <c r="AN178" i="1"/>
  <c r="AO178" i="1" s="1"/>
  <c r="AP178" i="1" s="1"/>
  <c r="AH179" i="1" s="1"/>
  <c r="AL179" i="1" s="1"/>
  <c r="BK200" i="1"/>
  <c r="BL200" i="1" s="1"/>
  <c r="BB201" i="1" s="1"/>
  <c r="AE196" i="1"/>
  <c r="AC196" i="1"/>
  <c r="AZ196" i="1"/>
  <c r="BA196" i="1" s="1"/>
  <c r="AQ197" i="1" s="1"/>
  <c r="AW204" i="2" l="1"/>
  <c r="AU204" i="2"/>
  <c r="AY204" i="2"/>
  <c r="AR204" i="2"/>
  <c r="AT204" i="2" s="1"/>
  <c r="AZ204" i="2" s="1"/>
  <c r="BA204" i="2" s="1"/>
  <c r="AY197" i="1"/>
  <c r="AW197" i="1"/>
  <c r="AN179" i="1"/>
  <c r="AI179" i="1"/>
  <c r="AK179" i="1" s="1"/>
  <c r="AO179" i="1" s="1"/>
  <c r="AP179" i="1" s="1"/>
  <c r="AH180" i="1" s="1"/>
  <c r="AF196" i="1"/>
  <c r="AG196" i="1" s="1"/>
  <c r="Y197" i="1" s="1"/>
  <c r="AC197" i="1" s="1"/>
  <c r="BJ201" i="1"/>
  <c r="BC201" i="1"/>
  <c r="BE201" i="1" s="1"/>
  <c r="BF201" i="1"/>
  <c r="AU197" i="1"/>
  <c r="AR197" i="1"/>
  <c r="AT197" i="1" s="1"/>
  <c r="AE197" i="1" l="1"/>
  <c r="Z197" i="1"/>
  <c r="AB197" i="1" s="1"/>
  <c r="AF197" i="1" s="1"/>
  <c r="AG197" i="1" s="1"/>
  <c r="Y198" i="1" s="1"/>
  <c r="AE198" i="1" s="1"/>
  <c r="BK201" i="1"/>
  <c r="BL201" i="1" s="1"/>
  <c r="BB202" i="1" s="1"/>
  <c r="AZ197" i="1"/>
  <c r="BA197" i="1" s="1"/>
  <c r="AQ198" i="1" s="1"/>
  <c r="AN180" i="1"/>
  <c r="AL180" i="1"/>
  <c r="AI180" i="1"/>
  <c r="AK180" i="1" s="1"/>
  <c r="AY198" i="1" l="1"/>
  <c r="AW198" i="1"/>
  <c r="AC198" i="1"/>
  <c r="BC202" i="1"/>
  <c r="BE202" i="1" s="1"/>
  <c r="BJ202" i="1"/>
  <c r="BF202" i="1"/>
  <c r="Z198" i="1"/>
  <c r="AB198" i="1" s="1"/>
  <c r="AF198" i="1" s="1"/>
  <c r="AG198" i="1" s="1"/>
  <c r="Y199" i="1" s="1"/>
  <c r="AR198" i="1"/>
  <c r="AT198" i="1" s="1"/>
  <c r="AO180" i="1"/>
  <c r="AP180" i="1" s="1"/>
  <c r="AH181" i="1" s="1"/>
  <c r="AL181" i="1" s="1"/>
  <c r="AU198" i="1"/>
  <c r="BK202" i="1" l="1"/>
  <c r="BL202" i="1" s="1"/>
  <c r="BB203" i="1" s="1"/>
  <c r="BJ203" i="1" s="1"/>
  <c r="AZ198" i="1"/>
  <c r="BA198" i="1" s="1"/>
  <c r="AQ199" i="1" s="1"/>
  <c r="Z199" i="1"/>
  <c r="AB199" i="1" s="1"/>
  <c r="AC199" i="1"/>
  <c r="AE199" i="1"/>
  <c r="AI181" i="1"/>
  <c r="AK181" i="1" s="1"/>
  <c r="AN181" i="1"/>
  <c r="AY199" i="1" l="1"/>
  <c r="AW199" i="1"/>
  <c r="BF203" i="1"/>
  <c r="BC203" i="1"/>
  <c r="BE203" i="1" s="1"/>
  <c r="BK203" i="1" s="1"/>
  <c r="BL203" i="1" s="1"/>
  <c r="BB204" i="1" s="1"/>
  <c r="BB205" i="1" s="1"/>
  <c r="AF199" i="1"/>
  <c r="AG199" i="1" s="1"/>
  <c r="Y200" i="1" s="1"/>
  <c r="AE200" i="1" s="1"/>
  <c r="AO181" i="1"/>
  <c r="AP181" i="1" s="1"/>
  <c r="AH182" i="1" s="1"/>
  <c r="AN182" i="1" s="1"/>
  <c r="AR199" i="1"/>
  <c r="AT199" i="1" s="1"/>
  <c r="AU199" i="1"/>
  <c r="BJ205" i="1" l="1"/>
  <c r="R43" i="1" s="1"/>
  <c r="R36" i="1"/>
  <c r="R47" i="1" s="1"/>
  <c r="BF205" i="1"/>
  <c r="R39" i="1" s="1"/>
  <c r="BC205" i="1"/>
  <c r="BE205" i="1" s="1"/>
  <c r="Z200" i="1"/>
  <c r="AB200" i="1" s="1"/>
  <c r="BJ204" i="1"/>
  <c r="BC204" i="1"/>
  <c r="BE204" i="1" s="1"/>
  <c r="BF204" i="1"/>
  <c r="AC200" i="1"/>
  <c r="AF200" i="1" s="1"/>
  <c r="AG200" i="1" s="1"/>
  <c r="Y201" i="1" s="1"/>
  <c r="Z201" i="1" s="1"/>
  <c r="AB201" i="1" s="1"/>
  <c r="AL182" i="1"/>
  <c r="AI182" i="1"/>
  <c r="AK182" i="1" s="1"/>
  <c r="AZ199" i="1"/>
  <c r="BA199" i="1" s="1"/>
  <c r="AQ200" i="1" s="1"/>
  <c r="AY200" i="1" l="1"/>
  <c r="AW200" i="1"/>
  <c r="BK205" i="1"/>
  <c r="R38" i="1" s="1"/>
  <c r="AO182" i="1"/>
  <c r="AP182" i="1" s="1"/>
  <c r="AH183" i="1" s="1"/>
  <c r="AN183" i="1" s="1"/>
  <c r="BK204" i="1"/>
  <c r="BL204" i="1" s="1"/>
  <c r="AU200" i="1"/>
  <c r="AR200" i="1"/>
  <c r="AT200" i="1" s="1"/>
  <c r="AC201" i="1"/>
  <c r="AE201" i="1"/>
  <c r="AI183" i="1" l="1"/>
  <c r="AK183" i="1" s="1"/>
  <c r="R44" i="1"/>
  <c r="R45" i="1" s="1"/>
  <c r="BL205" i="1"/>
  <c r="AL183" i="1"/>
  <c r="AO183" i="1" s="1"/>
  <c r="AP183" i="1" s="1"/>
  <c r="AH184" i="1" s="1"/>
  <c r="AI184" i="1" s="1"/>
  <c r="AK184" i="1" s="1"/>
  <c r="AZ200" i="1"/>
  <c r="BA200" i="1" s="1"/>
  <c r="AQ201" i="1" s="1"/>
  <c r="AF201" i="1"/>
  <c r="AG201" i="1" s="1"/>
  <c r="Y202" i="1" s="1"/>
  <c r="Z202" i="1" s="1"/>
  <c r="AB202" i="1" s="1"/>
  <c r="AY201" i="1" l="1"/>
  <c r="AW201" i="1"/>
  <c r="AR201" i="1"/>
  <c r="AT201" i="1" s="1"/>
  <c r="AZ201" i="1" s="1"/>
  <c r="BA201" i="1" s="1"/>
  <c r="AQ202" i="1" s="1"/>
  <c r="AU201" i="1"/>
  <c r="AN184" i="1"/>
  <c r="AL184" i="1"/>
  <c r="AE202" i="1"/>
  <c r="AC202" i="1"/>
  <c r="AY202" i="1" l="1"/>
  <c r="AW202" i="1"/>
  <c r="AO184" i="1"/>
  <c r="AP184" i="1" s="1"/>
  <c r="AH185" i="1" s="1"/>
  <c r="AI185" i="1" s="1"/>
  <c r="AK185" i="1" s="1"/>
  <c r="AF202" i="1"/>
  <c r="AG202" i="1" s="1"/>
  <c r="Y203" i="1" s="1"/>
  <c r="AC203" i="1" s="1"/>
  <c r="AU202" i="1"/>
  <c r="AR202" i="1"/>
  <c r="AT202" i="1" s="1"/>
  <c r="AN185" i="1"/>
  <c r="AL185" i="1"/>
  <c r="AE203" i="1"/>
  <c r="P49" i="2" l="1"/>
  <c r="I14" i="2" s="1"/>
  <c r="Q26" i="2" s="1"/>
  <c r="AQ205" i="2"/>
  <c r="Z203" i="1"/>
  <c r="AB203" i="1" s="1"/>
  <c r="AF203" i="1" s="1"/>
  <c r="AG203" i="1" s="1"/>
  <c r="Y204" i="1" s="1"/>
  <c r="AZ202" i="1"/>
  <c r="BA202" i="1" s="1"/>
  <c r="AQ203" i="1" s="1"/>
  <c r="AO185" i="1"/>
  <c r="AP185" i="1" s="1"/>
  <c r="AH186" i="1" s="1"/>
  <c r="AL186" i="1" s="1"/>
  <c r="Q36" i="2" l="1"/>
  <c r="AW205" i="2"/>
  <c r="AU203" i="1"/>
  <c r="AW203" i="1"/>
  <c r="AR205" i="2"/>
  <c r="AT205" i="2" s="1"/>
  <c r="AU205" i="2"/>
  <c r="Q39" i="2" s="1"/>
  <c r="AY205" i="2"/>
  <c r="Q47" i="2"/>
  <c r="C49" i="2" s="1"/>
  <c r="Y205" i="1"/>
  <c r="O36" i="1" s="1"/>
  <c r="AN186" i="1"/>
  <c r="AI186" i="1"/>
  <c r="AK186" i="1" s="1"/>
  <c r="AO186" i="1" s="1"/>
  <c r="AP186" i="1" s="1"/>
  <c r="AH187" i="1" s="1"/>
  <c r="AL187" i="1" s="1"/>
  <c r="AR203" i="1"/>
  <c r="AT203" i="1" s="1"/>
  <c r="AY203" i="1"/>
  <c r="AC204" i="1"/>
  <c r="AE204" i="1"/>
  <c r="Z205" i="1"/>
  <c r="AB205" i="1" s="1"/>
  <c r="Z204" i="1"/>
  <c r="AB204" i="1" s="1"/>
  <c r="AE205" i="1" l="1"/>
  <c r="O41" i="1" s="1"/>
  <c r="F44" i="2"/>
  <c r="Q41" i="2"/>
  <c r="F46" i="2"/>
  <c r="Q43" i="2"/>
  <c r="AC205" i="1"/>
  <c r="O39" i="1" s="1"/>
  <c r="AZ205" i="2"/>
  <c r="F37" i="2"/>
  <c r="AN187" i="1"/>
  <c r="AI187" i="1"/>
  <c r="AK187" i="1" s="1"/>
  <c r="AZ203" i="1"/>
  <c r="BA203" i="1" s="1"/>
  <c r="AQ204" i="1" s="1"/>
  <c r="AF204" i="1"/>
  <c r="AG204" i="1" s="1"/>
  <c r="AF205" i="1" l="1"/>
  <c r="O38" i="1" s="1"/>
  <c r="O44" i="1" s="1"/>
  <c r="BA205" i="2"/>
  <c r="Q38" i="2"/>
  <c r="P49" i="1"/>
  <c r="AW204" i="1"/>
  <c r="F41" i="2"/>
  <c r="F42" i="2"/>
  <c r="AO187" i="1"/>
  <c r="AP187" i="1" s="1"/>
  <c r="AH188" i="1" s="1"/>
  <c r="AI188" i="1" s="1"/>
  <c r="AK188" i="1" s="1"/>
  <c r="AR204" i="1"/>
  <c r="AT204" i="1" s="1"/>
  <c r="AQ205" i="1"/>
  <c r="AW205" i="1" s="1"/>
  <c r="AU204" i="1"/>
  <c r="AY204" i="1"/>
  <c r="AG205" i="1"/>
  <c r="O45" i="1" s="1"/>
  <c r="AL188" i="1" l="1"/>
  <c r="AN188" i="1"/>
  <c r="Q44" i="2"/>
  <c r="AY205" i="1"/>
  <c r="AU205" i="1"/>
  <c r="Q39" i="1" s="1"/>
  <c r="Q36" i="1"/>
  <c r="Q41" i="1"/>
  <c r="AR205" i="1"/>
  <c r="AT205" i="1" s="1"/>
  <c r="AZ204" i="1"/>
  <c r="BA204" i="1" s="1"/>
  <c r="AO188" i="1"/>
  <c r="AP188" i="1" s="1"/>
  <c r="AH189" i="1" s="1"/>
  <c r="AL189" i="1" s="1"/>
  <c r="F46" i="1" l="1"/>
  <c r="Q43" i="1"/>
  <c r="F38" i="2"/>
  <c r="F48" i="2" s="1"/>
  <c r="Q45" i="2"/>
  <c r="P50" i="2" s="1"/>
  <c r="G16" i="2" s="1"/>
  <c r="Q47" i="1"/>
  <c r="C49" i="1" s="1"/>
  <c r="I14" i="1"/>
  <c r="Q26" i="1" s="1"/>
  <c r="AZ205" i="1"/>
  <c r="Q38" i="1" s="1"/>
  <c r="AI189" i="1"/>
  <c r="AK189" i="1" s="1"/>
  <c r="AN189" i="1"/>
  <c r="Q44" i="1" l="1"/>
  <c r="Q45" i="1" s="1"/>
  <c r="BA205" i="1"/>
  <c r="AO189" i="1"/>
  <c r="AP189" i="1" s="1"/>
  <c r="AH190" i="1" s="1"/>
  <c r="AI190" i="1" s="1"/>
  <c r="AK190" i="1" s="1"/>
  <c r="AL190" i="1" l="1"/>
  <c r="AN190" i="1"/>
  <c r="AO190" i="1" s="1"/>
  <c r="AP190" i="1" s="1"/>
  <c r="AH191" i="1" s="1"/>
  <c r="AL191" i="1" l="1"/>
  <c r="AN191" i="1"/>
  <c r="AI191" i="1"/>
  <c r="AK191" i="1" s="1"/>
  <c r="AO191" i="1" s="1"/>
  <c r="AP191" i="1" s="1"/>
  <c r="AH192" i="1" s="1"/>
  <c r="AI192" i="1" s="1"/>
  <c r="AK192" i="1" s="1"/>
  <c r="AN192" i="1" l="1"/>
  <c r="AL192" i="1"/>
  <c r="AO192" i="1" s="1"/>
  <c r="AP192" i="1" s="1"/>
  <c r="AH193" i="1" s="1"/>
  <c r="AL193" i="1" l="1"/>
  <c r="AN193" i="1"/>
  <c r="AI193" i="1"/>
  <c r="AK193" i="1" s="1"/>
  <c r="AO193" i="1" s="1"/>
  <c r="AP193" i="1" s="1"/>
  <c r="AH194" i="1" s="1"/>
  <c r="AL194" i="1" l="1"/>
  <c r="AN194" i="1"/>
  <c r="AI194" i="1"/>
  <c r="AK194" i="1" s="1"/>
  <c r="AO194" i="1" s="1"/>
  <c r="AP194" i="1" s="1"/>
  <c r="AH195" i="1" s="1"/>
  <c r="AI195" i="1" l="1"/>
  <c r="AK195" i="1" s="1"/>
  <c r="AL195" i="1"/>
  <c r="AN195" i="1"/>
  <c r="AO195" i="1" l="1"/>
  <c r="AP195" i="1" s="1"/>
  <c r="AH196" i="1" s="1"/>
  <c r="AL196" i="1" l="1"/>
  <c r="AI196" i="1"/>
  <c r="AK196" i="1" s="1"/>
  <c r="AN196" i="1"/>
  <c r="AO196" i="1" l="1"/>
  <c r="AP196" i="1" s="1"/>
  <c r="AH197" i="1" s="1"/>
  <c r="AL197" i="1" s="1"/>
  <c r="AN197" i="1" l="1"/>
  <c r="AI197" i="1"/>
  <c r="AK197" i="1" s="1"/>
  <c r="AO197" i="1" s="1"/>
  <c r="AP197" i="1" s="1"/>
  <c r="AH198" i="1" s="1"/>
  <c r="AL198" i="1" s="1"/>
  <c r="AI198" i="1" l="1"/>
  <c r="AK198" i="1" s="1"/>
  <c r="AN198" i="1"/>
  <c r="AO198" i="1" l="1"/>
  <c r="AP198" i="1" s="1"/>
  <c r="AH199" i="1" s="1"/>
  <c r="AI199" i="1" s="1"/>
  <c r="AK199" i="1" s="1"/>
  <c r="AL199" i="1" l="1"/>
  <c r="AN199" i="1"/>
  <c r="AO199" i="1" l="1"/>
  <c r="AP199" i="1" s="1"/>
  <c r="AH200" i="1" s="1"/>
  <c r="AN200" i="1" s="1"/>
  <c r="AL200" i="1" l="1"/>
  <c r="AI200" i="1"/>
  <c r="AK200" i="1" s="1"/>
  <c r="AO200" i="1" s="1"/>
  <c r="AP200" i="1" s="1"/>
  <c r="AH201" i="1" s="1"/>
  <c r="AN201" i="1" s="1"/>
  <c r="AI201" i="1" l="1"/>
  <c r="AK201" i="1" s="1"/>
  <c r="AL201" i="1"/>
  <c r="AO201" i="1" l="1"/>
  <c r="AP201" i="1" s="1"/>
  <c r="AH202" i="1" s="1"/>
  <c r="AL202" i="1" s="1"/>
  <c r="AN202" i="1" l="1"/>
  <c r="AI202" i="1"/>
  <c r="AK202" i="1" s="1"/>
  <c r="AO202" i="1" s="1"/>
  <c r="AP202" i="1" s="1"/>
  <c r="AH203" i="1" s="1"/>
  <c r="AN203" i="1" s="1"/>
  <c r="AL203" i="1" l="1"/>
  <c r="AI203" i="1"/>
  <c r="AK203" i="1" s="1"/>
  <c r="AO203" i="1" s="1"/>
  <c r="AP203" i="1" s="1"/>
  <c r="AH204" i="1" s="1"/>
  <c r="AL204" i="1" s="1"/>
  <c r="AH205" i="1" l="1"/>
  <c r="P36" i="1" s="1"/>
  <c r="AI204" i="1"/>
  <c r="AK204" i="1" s="1"/>
  <c r="AN204" i="1"/>
  <c r="AL205" i="1" l="1"/>
  <c r="P39" i="1" s="1"/>
  <c r="F42" i="1" s="1"/>
  <c r="AI205" i="1"/>
  <c r="AK205" i="1" s="1"/>
  <c r="AN205" i="1"/>
  <c r="P41" i="1" s="1"/>
  <c r="F44" i="1" s="1"/>
  <c r="F37" i="1"/>
  <c r="AO204" i="1"/>
  <c r="AP204" i="1" s="1"/>
  <c r="AO205" i="1" l="1"/>
  <c r="AP205" i="1" s="1"/>
  <c r="P38" i="1" l="1"/>
  <c r="P44" i="1" l="1"/>
  <c r="F41" i="1"/>
  <c r="P45" i="1" l="1"/>
  <c r="P50" i="1" s="1"/>
  <c r="G16" i="1" s="1"/>
  <c r="F38" i="1"/>
  <c r="F48" i="1" s="1"/>
</calcChain>
</file>

<file path=xl/sharedStrings.xml><?xml version="1.0" encoding="utf-8"?>
<sst xmlns="http://schemas.openxmlformats.org/spreadsheetml/2006/main" count="689" uniqueCount="146">
  <si>
    <t>Tag No.</t>
  </si>
  <si>
    <t>V-101</t>
  </si>
  <si>
    <t>Description</t>
  </si>
  <si>
    <t>Date</t>
  </si>
  <si>
    <t xml:space="preserve">User Input </t>
  </si>
  <si>
    <t>By</t>
  </si>
  <si>
    <t>INPUT</t>
  </si>
  <si>
    <t>inch</t>
  </si>
  <si>
    <t>Vapor Flowrate</t>
  </si>
  <si>
    <t>Kg/h</t>
  </si>
  <si>
    <t>Vapor Density</t>
  </si>
  <si>
    <r>
      <t>Kg/m</t>
    </r>
    <r>
      <rPr>
        <sz val="11"/>
        <color rgb="FF7030A0"/>
        <rFont val="Calibri"/>
        <family val="2"/>
      </rPr>
      <t>³</t>
    </r>
  </si>
  <si>
    <t>Liquid Flowrate</t>
  </si>
  <si>
    <t>Liquid Density</t>
  </si>
  <si>
    <t>Operating Pressure</t>
  </si>
  <si>
    <t>Barg</t>
  </si>
  <si>
    <t>K Value Criterion</t>
  </si>
  <si>
    <t>No Special Requirement</t>
  </si>
  <si>
    <t>Glycol or Amine Solution</t>
  </si>
  <si>
    <t>Compressor Suction Scrubber</t>
  </si>
  <si>
    <t>Expander Inlet Separators</t>
  </si>
  <si>
    <t>Without Mesh Pad</t>
  </si>
  <si>
    <t>Factor Selected</t>
  </si>
  <si>
    <t>PSIG</t>
  </si>
  <si>
    <t>psig</t>
  </si>
  <si>
    <t>ft/s</t>
  </si>
  <si>
    <t>K Value Factor</t>
  </si>
  <si>
    <t>K Value based on GPSA</t>
  </si>
  <si>
    <t>Value of K Selected</t>
  </si>
  <si>
    <t>K Value Calculated</t>
  </si>
  <si>
    <t>m/s</t>
  </si>
  <si>
    <t>User Input K Value</t>
  </si>
  <si>
    <t>Final K Value Selected</t>
  </si>
  <si>
    <t>Vapor Velocity Calculated</t>
  </si>
  <si>
    <t>Input Data</t>
  </si>
  <si>
    <t>lb/h</t>
  </si>
  <si>
    <t>lb/ft3</t>
  </si>
  <si>
    <t>Diameter Calculated</t>
  </si>
  <si>
    <t>ft3/s</t>
  </si>
  <si>
    <t>Cross Sectional Area</t>
  </si>
  <si>
    <t>ft2</t>
  </si>
  <si>
    <t>Vessel Diameter</t>
  </si>
  <si>
    <t>ft</t>
  </si>
  <si>
    <t>mm</t>
  </si>
  <si>
    <t>User Input Diameter</t>
  </si>
  <si>
    <t>Final Diameter Calculated</t>
  </si>
  <si>
    <t>Liquid Holdup Time</t>
  </si>
  <si>
    <t>Slug Capacity</t>
  </si>
  <si>
    <t>min</t>
  </si>
  <si>
    <r>
      <t>m</t>
    </r>
    <r>
      <rPr>
        <sz val="11"/>
        <color rgb="FF7030A0"/>
        <rFont val="Calibri"/>
        <family val="2"/>
      </rPr>
      <t>³</t>
    </r>
  </si>
  <si>
    <t>Piping Inside Diameter, Inches</t>
  </si>
  <si>
    <t>Sch / Thickness</t>
  </si>
  <si>
    <t>Nominal Pipe Size</t>
  </si>
  <si>
    <t>OD</t>
  </si>
  <si>
    <t>Inlet Nozzle</t>
  </si>
  <si>
    <t>Half Open Pipe</t>
  </si>
  <si>
    <t>Schoepentoeter</t>
  </si>
  <si>
    <t>None</t>
  </si>
  <si>
    <t>Momentum</t>
  </si>
  <si>
    <r>
      <t>Kg/m.s</t>
    </r>
    <r>
      <rPr>
        <sz val="11"/>
        <color rgb="FF7030A0"/>
        <rFont val="Calibri"/>
        <family val="2"/>
      </rPr>
      <t>²</t>
    </r>
  </si>
  <si>
    <t>User Input</t>
  </si>
  <si>
    <t>Inlet Nozzle Sizing</t>
  </si>
  <si>
    <t>Momentum Selected</t>
  </si>
  <si>
    <t>Kg/m.s2</t>
  </si>
  <si>
    <t>Mixture Density</t>
  </si>
  <si>
    <t>Kg/m3</t>
  </si>
  <si>
    <t>Velocity</t>
  </si>
  <si>
    <t>Volumetric Flow</t>
  </si>
  <si>
    <t>m3/s</t>
  </si>
  <si>
    <t>Pipe Area</t>
  </si>
  <si>
    <t>m2</t>
  </si>
  <si>
    <t>Pipe ID</t>
  </si>
  <si>
    <t>Pipe ID Calculated</t>
  </si>
  <si>
    <t>Select Pipe ID</t>
  </si>
  <si>
    <t>Sch/ Thick</t>
  </si>
  <si>
    <t>Selected ID</t>
  </si>
  <si>
    <t>Selected Schedule</t>
  </si>
  <si>
    <t>Pipe ID Selected</t>
  </si>
  <si>
    <t>Gas Outlet Sizing</t>
  </si>
  <si>
    <t>Gas Density</t>
  </si>
  <si>
    <t>kg/m3</t>
  </si>
  <si>
    <t xml:space="preserve">GPSA Engineering Databook K Values </t>
  </si>
  <si>
    <t>Liquid Outlet Sizing</t>
  </si>
  <si>
    <t>L/D Maximum</t>
  </si>
  <si>
    <t>Mesh Present</t>
  </si>
  <si>
    <t>Support Ring</t>
  </si>
  <si>
    <t>Revised Mesh Diameter</t>
  </si>
  <si>
    <t>D</t>
  </si>
  <si>
    <t>H1</t>
  </si>
  <si>
    <t>H2</t>
  </si>
  <si>
    <t>Hold up Volume</t>
  </si>
  <si>
    <t>m3</t>
  </si>
  <si>
    <t>Slug Volume</t>
  </si>
  <si>
    <t>Total Level Contorl Volume</t>
  </si>
  <si>
    <t>Area</t>
  </si>
  <si>
    <t>H3</t>
  </si>
  <si>
    <t>H4</t>
  </si>
  <si>
    <t>Inlet Nozzle OD</t>
  </si>
  <si>
    <t>H5</t>
  </si>
  <si>
    <t>Length</t>
  </si>
  <si>
    <t>L/D</t>
  </si>
  <si>
    <t>Summary</t>
  </si>
  <si>
    <t>Dia</t>
  </si>
  <si>
    <t>Half Pipe</t>
  </si>
  <si>
    <t>Pento.</t>
  </si>
  <si>
    <t>KO Pot with Half Pipe</t>
  </si>
  <si>
    <t>KO Pot with Schoepentoeter</t>
  </si>
  <si>
    <t>Mist Eliminator with Half Pipe</t>
  </si>
  <si>
    <t>H6</t>
  </si>
  <si>
    <t>Mist Pad</t>
  </si>
  <si>
    <t>H7</t>
  </si>
  <si>
    <t>Mist Eliminator with Schoepentoeter</t>
  </si>
  <si>
    <t>Without Mesh</t>
  </si>
  <si>
    <t>With Mesh</t>
  </si>
  <si>
    <t>Mesh ID</t>
  </si>
  <si>
    <t>Diameter Estimate</t>
  </si>
  <si>
    <t>L/D Calculated</t>
  </si>
  <si>
    <t>Result Printing</t>
  </si>
  <si>
    <t>Level Range</t>
  </si>
  <si>
    <t>h1</t>
  </si>
  <si>
    <t>h2</t>
  </si>
  <si>
    <t>h3</t>
  </si>
  <si>
    <t>h4</t>
  </si>
  <si>
    <t>h5</t>
  </si>
  <si>
    <t>Diameter of Inlet nozzle</t>
  </si>
  <si>
    <t>INLET NOZZLE SIZING</t>
  </si>
  <si>
    <t>VAPOR OUTLET NOZZLE SIZING</t>
  </si>
  <si>
    <t>LIQUID OUTLET NOZZLE SIZING</t>
  </si>
  <si>
    <t>Low liquid level to Bottom T/L</t>
  </si>
  <si>
    <t>High liquid level to Inlet nozzle</t>
  </si>
  <si>
    <t>Receiver</t>
  </si>
  <si>
    <t>Type</t>
  </si>
  <si>
    <t>L</t>
  </si>
  <si>
    <t>Separator Diameter</t>
  </si>
  <si>
    <t>Separator Length</t>
  </si>
  <si>
    <t>Mesh</t>
  </si>
  <si>
    <t>SEPARATOR SIZING SUMMARY</t>
  </si>
  <si>
    <t>VERTICAL VAPOR LIQUID SEPARATOR SIZING</t>
  </si>
  <si>
    <r>
      <t>lb/ft</t>
    </r>
    <r>
      <rPr>
        <sz val="11"/>
        <color rgb="FF7030A0"/>
        <rFont val="Calibri"/>
        <family val="2"/>
      </rPr>
      <t>³</t>
    </r>
  </si>
  <si>
    <t>Gallon (US)</t>
  </si>
  <si>
    <t>ft3</t>
  </si>
  <si>
    <r>
      <t>lb/ft.s</t>
    </r>
    <r>
      <rPr>
        <sz val="11"/>
        <color rgb="FF7030A0"/>
        <rFont val="Calibri"/>
        <family val="2"/>
      </rPr>
      <t>²</t>
    </r>
  </si>
  <si>
    <t>lb/ft.s2</t>
  </si>
  <si>
    <t>CheGuide</t>
  </si>
  <si>
    <t>CheGuide.com</t>
  </si>
  <si>
    <t>Chemical Engineer's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</si>
</sst>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0"/>
      <color theme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6" tint="-0.249977111117893"/>
      <name val="Calibri"/>
      <family val="2"/>
      <scheme val="minor"/>
    </font>
    <font>
      <sz val="10"/>
      <name val="Helvetica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5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theme="9" tint="0.39991454817346722"/>
      </left>
      <right/>
      <top style="thin">
        <color theme="9" tint="0.39988402966399123"/>
      </top>
      <bottom style="thin">
        <color theme="9" tint="0.39988402966399123"/>
      </bottom>
      <diagonal/>
    </border>
    <border>
      <left/>
      <right/>
      <top style="thin">
        <color theme="9" tint="0.39988402966399123"/>
      </top>
      <bottom style="thin">
        <color theme="9" tint="0.39988402966399123"/>
      </bottom>
      <diagonal/>
    </border>
    <border>
      <left/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84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1" fontId="1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 applyProtection="1">
      <alignment vertical="center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1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0" fontId="1" fillId="3" borderId="0" xfId="0" applyFont="1" applyFill="1"/>
    <xf numFmtId="0" fontId="0" fillId="3" borderId="0" xfId="0" applyFill="1"/>
    <xf numFmtId="165" fontId="0" fillId="2" borderId="1" xfId="0" applyNumberFormat="1" applyFont="1" applyFill="1" applyBorder="1" applyAlignment="1" applyProtection="1">
      <protection locked="0"/>
    </xf>
    <xf numFmtId="0" fontId="7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/>
    <xf numFmtId="0" fontId="9" fillId="0" borderId="0" xfId="0" applyFont="1"/>
    <xf numFmtId="2" fontId="0" fillId="0" borderId="0" xfId="0" applyNumberFormat="1"/>
    <xf numFmtId="165" fontId="0" fillId="0" borderId="0" xfId="0" applyNumberFormat="1"/>
    <xf numFmtId="0" fontId="0" fillId="0" borderId="0" xfId="0" applyFont="1"/>
    <xf numFmtId="166" fontId="0" fillId="0" borderId="0" xfId="0" applyNumberFormat="1"/>
    <xf numFmtId="2" fontId="0" fillId="2" borderId="1" xfId="0" applyNumberFormat="1" applyFont="1" applyFill="1" applyBorder="1" applyAlignment="1" applyProtection="1">
      <protection locked="0"/>
    </xf>
    <xf numFmtId="0" fontId="7" fillId="0" borderId="0" xfId="0" applyFont="1" applyFill="1" applyBorder="1" applyAlignment="1">
      <alignment horizontal="left"/>
    </xf>
    <xf numFmtId="0" fontId="10" fillId="0" borderId="0" xfId="0" applyFont="1"/>
    <xf numFmtId="164" fontId="0" fillId="2" borderId="1" xfId="0" applyNumberFormat="1" applyFont="1" applyFill="1" applyBorder="1" applyAlignment="1" applyProtection="1">
      <protection locked="0"/>
    </xf>
    <xf numFmtId="0" fontId="12" fillId="0" borderId="0" xfId="2" applyFont="1"/>
    <xf numFmtId="0" fontId="12" fillId="0" borderId="0" xfId="2" applyFont="1" applyAlignment="1">
      <alignment horizontal="centerContinuous"/>
    </xf>
    <xf numFmtId="0" fontId="12" fillId="0" borderId="0" xfId="2" applyFont="1" applyAlignment="1">
      <alignment horizontal="center"/>
    </xf>
    <xf numFmtId="165" fontId="12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1" fontId="0" fillId="2" borderId="1" xfId="0" applyNumberFormat="1" applyFont="1" applyFill="1" applyBorder="1" applyAlignment="1" applyProtection="1">
      <protection locked="0"/>
    </xf>
    <xf numFmtId="0" fontId="1" fillId="5" borderId="0" xfId="0" applyFont="1" applyFill="1"/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64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65" fontId="0" fillId="0" borderId="9" xfId="0" applyNumberFormat="1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0" xfId="0" applyFill="1" applyBorder="1"/>
    <xf numFmtId="165" fontId="0" fillId="0" borderId="0" xfId="0" applyNumberFormat="1" applyBorder="1"/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0" xfId="0" applyAlignment="1">
      <alignment horizontal="center"/>
    </xf>
    <xf numFmtId="2" fontId="14" fillId="0" borderId="0" xfId="0" applyNumberFormat="1" applyFont="1"/>
    <xf numFmtId="0" fontId="15" fillId="0" borderId="0" xfId="0" applyFont="1"/>
    <xf numFmtId="2" fontId="0" fillId="6" borderId="13" xfId="0" applyNumberFormat="1" applyFill="1" applyBorder="1"/>
    <xf numFmtId="1" fontId="0" fillId="6" borderId="13" xfId="0" applyNumberFormat="1" applyFill="1" applyBorder="1"/>
    <xf numFmtId="0" fontId="13" fillId="4" borderId="0" xfId="0" applyFont="1" applyFill="1"/>
    <xf numFmtId="0" fontId="0" fillId="4" borderId="0" xfId="0" applyFill="1"/>
    <xf numFmtId="0" fontId="1" fillId="0" borderId="0" xfId="0" applyFont="1" applyFill="1"/>
    <xf numFmtId="2" fontId="16" fillId="0" borderId="0" xfId="0" applyNumberFormat="1" applyFont="1"/>
    <xf numFmtId="1" fontId="0" fillId="0" borderId="6" xfId="0" applyNumberFormat="1" applyBorder="1"/>
    <xf numFmtId="1" fontId="0" fillId="0" borderId="11" xfId="0" applyNumberFormat="1" applyBorder="1" applyAlignment="1">
      <alignment horizontal="right"/>
    </xf>
    <xf numFmtId="2" fontId="0" fillId="0" borderId="0" xfId="0" applyNumberFormat="1" applyAlignment="1">
      <alignment horizontal="left"/>
    </xf>
    <xf numFmtId="165" fontId="0" fillId="0" borderId="8" xfId="0" applyNumberFormat="1" applyBorder="1"/>
    <xf numFmtId="165" fontId="0" fillId="6" borderId="13" xfId="0" applyNumberFormat="1" applyFill="1" applyBorder="1"/>
    <xf numFmtId="0" fontId="3" fillId="0" borderId="0" xfId="1"/>
    <xf numFmtId="164" fontId="17" fillId="0" borderId="0" xfId="1" applyNumberFormat="1" applyFont="1" applyProtection="1"/>
    <xf numFmtId="0" fontId="0" fillId="0" borderId="0" xfId="0" applyAlignment="1">
      <alignment horizontal="center"/>
    </xf>
    <xf numFmtId="165" fontId="0" fillId="2" borderId="2" xfId="0" applyNumberFormat="1" applyFont="1" applyFill="1" applyBorder="1" applyAlignment="1" applyProtection="1">
      <alignment horizontal="left"/>
      <protection locked="0"/>
    </xf>
    <xf numFmtId="165" fontId="0" fillId="2" borderId="3" xfId="0" applyNumberFormat="1" applyFont="1" applyFill="1" applyBorder="1" applyAlignment="1" applyProtection="1">
      <alignment horizontal="left"/>
      <protection locked="0"/>
    </xf>
    <xf numFmtId="165" fontId="0" fillId="2" borderId="4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164" fontId="4" fillId="2" borderId="14" xfId="0" applyNumberFormat="1" applyFont="1" applyFill="1" applyBorder="1" applyAlignment="1" applyProtection="1">
      <alignment horizontal="left" wrapText="1"/>
      <protection locked="0"/>
    </xf>
    <xf numFmtId="164" fontId="4" fillId="2" borderId="15" xfId="0" applyNumberFormat="1" applyFont="1" applyFill="1" applyBorder="1" applyAlignment="1" applyProtection="1">
      <alignment horizontal="left" wrapText="1"/>
      <protection locked="0"/>
    </xf>
    <xf numFmtId="164" fontId="4" fillId="2" borderId="16" xfId="0" applyNumberFormat="1" applyFont="1" applyFill="1" applyBorder="1" applyAlignment="1" applyProtection="1">
      <alignment horizontal="left" wrapText="1"/>
      <protection locked="0"/>
    </xf>
    <xf numFmtId="14" fontId="4" fillId="2" borderId="14" xfId="0" applyNumberFormat="1" applyFont="1" applyFill="1" applyBorder="1" applyAlignment="1" applyProtection="1">
      <alignment horizontal="left" wrapText="1"/>
      <protection locked="0"/>
    </xf>
    <xf numFmtId="14" fontId="4" fillId="2" borderId="15" xfId="0" applyNumberFormat="1" applyFont="1" applyFill="1" applyBorder="1" applyAlignment="1" applyProtection="1">
      <alignment horizontal="left" wrapText="1"/>
      <protection locked="0"/>
    </xf>
    <xf numFmtId="14" fontId="4" fillId="2" borderId="16" xfId="0" applyNumberFormat="1" applyFont="1" applyFill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Normal_2 Phase Look-Up Lis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554575</xdr:colOff>
      <xdr:row>34</xdr:row>
      <xdr:rowOff>106449</xdr:rowOff>
    </xdr:from>
    <xdr:to>
      <xdr:col>11</xdr:col>
      <xdr:colOff>63317</xdr:colOff>
      <xdr:row>48</xdr:row>
      <xdr:rowOff>40587</xdr:rowOff>
    </xdr:to>
    <xdr:grpSp>
      <xdr:nvGrpSpPr>
        <xdr:cNvPr id="79" name="Group 78"/>
        <xdr:cNvGrpSpPr/>
      </xdr:nvGrpSpPr>
      <xdr:grpSpPr>
        <a:xfrm>
          <a:off x="3793075" y="6639478"/>
          <a:ext cx="2769654" cy="2601138"/>
          <a:chOff x="3888325" y="6754899"/>
          <a:chExt cx="2775817" cy="2639238"/>
        </a:xfrm>
      </xdr:grpSpPr>
      <xdr:grpSp>
        <xdr:nvGrpSpPr>
          <xdr:cNvPr id="19" name="Group 18"/>
          <xdr:cNvGrpSpPr/>
        </xdr:nvGrpSpPr>
        <xdr:grpSpPr>
          <a:xfrm>
            <a:off x="4652342" y="6958490"/>
            <a:ext cx="1115973" cy="2435647"/>
            <a:chOff x="3857625" y="6222660"/>
            <a:chExt cx="1125072" cy="2435647"/>
          </a:xfrm>
        </xdr:grpSpPr>
        <xdr:pic>
          <xdr:nvPicPr>
            <xdr:cNvPr id="3" name="Picture 2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880038" y="6343650"/>
              <a:ext cx="1102659" cy="2214355"/>
            </a:xfrm>
            <a:prstGeom prst="rect">
              <a:avLst/>
            </a:prstGeom>
          </xdr:spPr>
        </xdr:pic>
        <xdr:cxnSp macro="">
          <xdr:nvCxnSpPr>
            <xdr:cNvPr id="5" name="Straight Arrow Connector 4"/>
            <xdr:cNvCxnSpPr/>
          </xdr:nvCxnSpPr>
          <xdr:spPr>
            <a:xfrm>
              <a:off x="4002142" y="7181193"/>
              <a:ext cx="849039" cy="0"/>
            </a:xfrm>
            <a:prstGeom prst="straightConnector1">
              <a:avLst/>
            </a:prstGeom>
            <a:ln>
              <a:headEnd type="triangl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TextBox 6"/>
            <xdr:cNvSpPr txBox="1"/>
          </xdr:nvSpPr>
          <xdr:spPr>
            <a:xfrm>
              <a:off x="4271469" y="6952591"/>
              <a:ext cx="458515" cy="354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IN" sz="1100"/>
                <a:t>D</a:t>
              </a:r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3857625" y="7499789"/>
              <a:ext cx="911773" cy="111672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IN" sz="1100"/>
            </a:p>
          </xdr:txBody>
        </xdr:sp>
        <xdr:cxnSp macro="">
          <xdr:nvCxnSpPr>
            <xdr:cNvPr id="12" name="Straight Connector 11"/>
            <xdr:cNvCxnSpPr/>
          </xdr:nvCxnSpPr>
          <xdr:spPr>
            <a:xfrm>
              <a:off x="3864194" y="7427530"/>
              <a:ext cx="0" cy="249620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Rectangle 12"/>
            <xdr:cNvSpPr/>
          </xdr:nvSpPr>
          <xdr:spPr>
            <a:xfrm>
              <a:off x="4011093" y="6797566"/>
              <a:ext cx="846082" cy="105103"/>
            </a:xfrm>
            <a:prstGeom prst="rect">
              <a:avLst/>
            </a:prstGeom>
            <a:pattFill prst="wd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IN" sz="1100"/>
            </a:p>
          </xdr:txBody>
        </xdr:sp>
        <xdr:sp macro="" textlink="">
          <xdr:nvSpPr>
            <xdr:cNvPr id="14" name="Rectangle 13"/>
            <xdr:cNvSpPr/>
          </xdr:nvSpPr>
          <xdr:spPr>
            <a:xfrm>
              <a:off x="4395429" y="8513789"/>
              <a:ext cx="103214" cy="135978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IN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6" name="Straight Connector 15"/>
            <xdr:cNvCxnSpPr/>
          </xdr:nvCxnSpPr>
          <xdr:spPr>
            <a:xfrm rot="16200000">
              <a:off x="4452579" y="8534153"/>
              <a:ext cx="0" cy="248307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" name="Rectangle 16"/>
            <xdr:cNvSpPr/>
          </xdr:nvSpPr>
          <xdr:spPr>
            <a:xfrm>
              <a:off x="4400046" y="6232920"/>
              <a:ext cx="103214" cy="135978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IN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8" name="Straight Connector 17"/>
            <xdr:cNvCxnSpPr/>
          </xdr:nvCxnSpPr>
          <xdr:spPr>
            <a:xfrm rot="16200000">
              <a:off x="4457196" y="6098506"/>
              <a:ext cx="0" cy="248307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" name="Straight Connector 20"/>
          <xdr:cNvCxnSpPr/>
        </xdr:nvCxnSpPr>
        <xdr:spPr>
          <a:xfrm flipH="1">
            <a:off x="4229903" y="9038700"/>
            <a:ext cx="33794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 flipH="1">
            <a:off x="4222636" y="89287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 flipH="1">
            <a:off x="4222636" y="8650373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/>
          <xdr:cNvCxnSpPr/>
        </xdr:nvCxnSpPr>
        <xdr:spPr>
          <a:xfrm flipH="1">
            <a:off x="4229902" y="83572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 flipH="1">
            <a:off x="4229902" y="825471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/>
          <xdr:cNvCxnSpPr/>
        </xdr:nvCxnSpPr>
        <xdr:spPr>
          <a:xfrm flipH="1">
            <a:off x="4229902" y="7639257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flipH="1">
            <a:off x="4229902" y="7551334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/>
        </xdr:nvCxnSpPr>
        <xdr:spPr>
          <a:xfrm flipH="1">
            <a:off x="4229902" y="732419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3888325" y="8862855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h1</a:t>
            </a:r>
          </a:p>
        </xdr:txBody>
      </xdr:sp>
      <xdr:cxnSp macro="">
        <xdr:nvCxnSpPr>
          <xdr:cNvPr id="31" name="Straight Connector 30"/>
          <xdr:cNvCxnSpPr/>
        </xdr:nvCxnSpPr>
        <xdr:spPr>
          <a:xfrm flipV="1">
            <a:off x="4397059" y="7324201"/>
            <a:ext cx="0" cy="224844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32"/>
          <xdr:cNvSpPr txBox="1"/>
        </xdr:nvSpPr>
        <xdr:spPr>
          <a:xfrm>
            <a:off x="3888325" y="8665028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h2</a:t>
            </a:r>
          </a:p>
        </xdr:txBody>
      </xdr:sp>
      <xdr:sp macro="" textlink="">
        <xdr:nvSpPr>
          <xdr:cNvPr id="34" name="TextBox 33"/>
          <xdr:cNvSpPr txBox="1"/>
        </xdr:nvSpPr>
        <xdr:spPr>
          <a:xfrm>
            <a:off x="3888325" y="8393932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h3</a:t>
            </a: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3888325" y="8174124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h4</a:t>
            </a: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3888325" y="778579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h5</a:t>
            </a:r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3895592" y="7463413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h6</a:t>
            </a:r>
          </a:p>
        </xdr:txBody>
      </xdr:sp>
      <xdr:sp macro="" textlink="">
        <xdr:nvSpPr>
          <xdr:cNvPr id="38" name="TextBox 37"/>
          <xdr:cNvSpPr txBox="1"/>
        </xdr:nvSpPr>
        <xdr:spPr>
          <a:xfrm>
            <a:off x="3895592" y="728756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h7</a:t>
            </a:r>
          </a:p>
        </xdr:txBody>
      </xdr:sp>
      <xdr:cxnSp macro="">
        <xdr:nvCxnSpPr>
          <xdr:cNvPr id="39" name="Straight Connector 38"/>
          <xdr:cNvCxnSpPr/>
        </xdr:nvCxnSpPr>
        <xdr:spPr>
          <a:xfrm flipV="1">
            <a:off x="4397060" y="7631932"/>
            <a:ext cx="0" cy="625535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/>
          <xdr:cNvCxnSpPr/>
        </xdr:nvCxnSpPr>
        <xdr:spPr>
          <a:xfrm flipV="1">
            <a:off x="4397060" y="8352261"/>
            <a:ext cx="0" cy="298112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/>
          <xdr:cNvCxnSpPr/>
        </xdr:nvCxnSpPr>
        <xdr:spPr>
          <a:xfrm flipV="1">
            <a:off x="4400604" y="8643964"/>
            <a:ext cx="0" cy="286206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/>
          <xdr:cNvCxnSpPr/>
        </xdr:nvCxnSpPr>
        <xdr:spPr>
          <a:xfrm flipV="1">
            <a:off x="4400603" y="892064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/>
          <xdr:cNvCxnSpPr/>
        </xdr:nvCxnSpPr>
        <xdr:spPr>
          <a:xfrm flipV="1">
            <a:off x="4397059" y="823365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/>
          <xdr:cNvCxnSpPr/>
        </xdr:nvCxnSpPr>
        <xdr:spPr>
          <a:xfrm flipV="1">
            <a:off x="4397059" y="7549046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/>
          <xdr:cNvCxnSpPr/>
        </xdr:nvCxnSpPr>
        <xdr:spPr>
          <a:xfrm flipH="1">
            <a:off x="5750486" y="9038700"/>
            <a:ext cx="33794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/>
          <xdr:cNvCxnSpPr/>
        </xdr:nvCxnSpPr>
        <xdr:spPr>
          <a:xfrm flipH="1">
            <a:off x="5743218" y="89287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/>
          <xdr:cNvCxnSpPr/>
        </xdr:nvCxnSpPr>
        <xdr:spPr>
          <a:xfrm flipH="1">
            <a:off x="5743218" y="8650373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/>
          <xdr:cNvCxnSpPr/>
        </xdr:nvCxnSpPr>
        <xdr:spPr>
          <a:xfrm flipH="1">
            <a:off x="5750485" y="83572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/>
          <xdr:cNvCxnSpPr/>
        </xdr:nvCxnSpPr>
        <xdr:spPr>
          <a:xfrm flipH="1">
            <a:off x="5750485" y="825471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/>
          <xdr:cNvCxnSpPr/>
        </xdr:nvCxnSpPr>
        <xdr:spPr>
          <a:xfrm flipH="1">
            <a:off x="5750485" y="732419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TextBox 60"/>
          <xdr:cNvSpPr txBox="1"/>
        </xdr:nvSpPr>
        <xdr:spPr>
          <a:xfrm>
            <a:off x="6060817" y="8862855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h1</a:t>
            </a:r>
          </a:p>
        </xdr:txBody>
      </xdr:sp>
      <xdr:sp macro="" textlink="">
        <xdr:nvSpPr>
          <xdr:cNvPr id="63" name="TextBox 62"/>
          <xdr:cNvSpPr txBox="1"/>
        </xdr:nvSpPr>
        <xdr:spPr>
          <a:xfrm>
            <a:off x="6060817" y="8665028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h2</a:t>
            </a:r>
          </a:p>
        </xdr:txBody>
      </xdr:sp>
      <xdr:sp macro="" textlink="">
        <xdr:nvSpPr>
          <xdr:cNvPr id="64" name="TextBox 63"/>
          <xdr:cNvSpPr txBox="1"/>
        </xdr:nvSpPr>
        <xdr:spPr>
          <a:xfrm>
            <a:off x="6060817" y="8393932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h3</a:t>
            </a:r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6060817" y="8174124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h4</a:t>
            </a:r>
          </a:p>
        </xdr:txBody>
      </xdr:sp>
      <xdr:sp macro="" textlink="">
        <xdr:nvSpPr>
          <xdr:cNvPr id="66" name="TextBox 65"/>
          <xdr:cNvSpPr txBox="1"/>
        </xdr:nvSpPr>
        <xdr:spPr>
          <a:xfrm>
            <a:off x="6060817" y="778579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h5</a:t>
            </a:r>
          </a:p>
        </xdr:txBody>
      </xdr:sp>
      <xdr:cxnSp macro="">
        <xdr:nvCxnSpPr>
          <xdr:cNvPr id="69" name="Straight Connector 68"/>
          <xdr:cNvCxnSpPr/>
        </xdr:nvCxnSpPr>
        <xdr:spPr>
          <a:xfrm flipV="1">
            <a:off x="5917643" y="7326398"/>
            <a:ext cx="0" cy="931070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/>
          <xdr:cNvCxnSpPr/>
        </xdr:nvCxnSpPr>
        <xdr:spPr>
          <a:xfrm flipV="1">
            <a:off x="5917643" y="8352261"/>
            <a:ext cx="0" cy="298112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/>
          <xdr:cNvCxnSpPr/>
        </xdr:nvCxnSpPr>
        <xdr:spPr>
          <a:xfrm flipV="1">
            <a:off x="5921186" y="8643964"/>
            <a:ext cx="0" cy="286206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/>
          <xdr:cNvCxnSpPr/>
        </xdr:nvCxnSpPr>
        <xdr:spPr>
          <a:xfrm flipV="1">
            <a:off x="5921185" y="892064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/>
          <xdr:cNvCxnSpPr/>
        </xdr:nvCxnSpPr>
        <xdr:spPr>
          <a:xfrm flipV="1">
            <a:off x="5917642" y="823365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TextBox 75"/>
          <xdr:cNvSpPr txBox="1"/>
        </xdr:nvSpPr>
        <xdr:spPr>
          <a:xfrm>
            <a:off x="3907494" y="6754899"/>
            <a:ext cx="1143203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100" i="1">
                <a:solidFill>
                  <a:schemeClr val="accent2"/>
                </a:solidFill>
              </a:rPr>
              <a:t>With </a:t>
            </a:r>
          </a:p>
          <a:p>
            <a:r>
              <a:rPr lang="en-IN" sz="1100" i="1">
                <a:solidFill>
                  <a:schemeClr val="accent2"/>
                </a:solidFill>
              </a:rPr>
              <a:t>Mist Eliminator</a:t>
            </a:r>
          </a:p>
        </xdr:txBody>
      </xdr:sp>
      <xdr:sp macro="" textlink="">
        <xdr:nvSpPr>
          <xdr:cNvPr id="77" name="TextBox 76"/>
          <xdr:cNvSpPr txBox="1"/>
        </xdr:nvSpPr>
        <xdr:spPr>
          <a:xfrm>
            <a:off x="5520939" y="6783474"/>
            <a:ext cx="1143203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100" b="0" i="1">
                <a:solidFill>
                  <a:schemeClr val="accent2"/>
                </a:solidFill>
              </a:rPr>
              <a:t>Without </a:t>
            </a:r>
          </a:p>
          <a:p>
            <a:r>
              <a:rPr lang="en-IN" sz="1100" b="0" i="1">
                <a:solidFill>
                  <a:schemeClr val="accent2"/>
                </a:solidFill>
              </a:rPr>
              <a:t>Mist Eliminator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554575</xdr:colOff>
      <xdr:row>34</xdr:row>
      <xdr:rowOff>106449</xdr:rowOff>
    </xdr:from>
    <xdr:to>
      <xdr:col>11</xdr:col>
      <xdr:colOff>63317</xdr:colOff>
      <xdr:row>48</xdr:row>
      <xdr:rowOff>40587</xdr:rowOff>
    </xdr:to>
    <xdr:grpSp>
      <xdr:nvGrpSpPr>
        <xdr:cNvPr id="2" name="Group 1"/>
        <xdr:cNvGrpSpPr/>
      </xdr:nvGrpSpPr>
      <xdr:grpSpPr>
        <a:xfrm>
          <a:off x="3793075" y="6639478"/>
          <a:ext cx="2769654" cy="2601138"/>
          <a:chOff x="3888325" y="6754899"/>
          <a:chExt cx="2775817" cy="2639238"/>
        </a:xfrm>
      </xdr:grpSpPr>
      <xdr:grpSp>
        <xdr:nvGrpSpPr>
          <xdr:cNvPr id="3" name="Group 2"/>
          <xdr:cNvGrpSpPr/>
        </xdr:nvGrpSpPr>
        <xdr:grpSpPr>
          <a:xfrm>
            <a:off x="4652342" y="6958490"/>
            <a:ext cx="1115973" cy="2435647"/>
            <a:chOff x="3857625" y="6222660"/>
            <a:chExt cx="1125072" cy="2435647"/>
          </a:xfrm>
        </xdr:grpSpPr>
        <xdr:pic>
          <xdr:nvPicPr>
            <xdr:cNvPr id="44" name="Picture 43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880038" y="6343650"/>
              <a:ext cx="1102659" cy="2214355"/>
            </a:xfrm>
            <a:prstGeom prst="rect">
              <a:avLst/>
            </a:prstGeom>
          </xdr:spPr>
        </xdr:pic>
        <xdr:cxnSp macro="">
          <xdr:nvCxnSpPr>
            <xdr:cNvPr id="45" name="Straight Arrow Connector 44"/>
            <xdr:cNvCxnSpPr/>
          </xdr:nvCxnSpPr>
          <xdr:spPr>
            <a:xfrm>
              <a:off x="4002142" y="7181193"/>
              <a:ext cx="849039" cy="0"/>
            </a:xfrm>
            <a:prstGeom prst="straightConnector1">
              <a:avLst/>
            </a:prstGeom>
            <a:ln>
              <a:headEnd type="triangl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6" name="TextBox 45"/>
            <xdr:cNvSpPr txBox="1"/>
          </xdr:nvSpPr>
          <xdr:spPr>
            <a:xfrm>
              <a:off x="4271469" y="6952591"/>
              <a:ext cx="458515" cy="354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IN" sz="1100"/>
                <a:t>D</a:t>
              </a:r>
            </a:p>
          </xdr:txBody>
        </xdr:sp>
        <xdr:sp macro="" textlink="">
          <xdr:nvSpPr>
            <xdr:cNvPr id="47" name="Rectangle 46"/>
            <xdr:cNvSpPr/>
          </xdr:nvSpPr>
          <xdr:spPr>
            <a:xfrm>
              <a:off x="3857625" y="7499789"/>
              <a:ext cx="911773" cy="111672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IN" sz="1100"/>
            </a:p>
          </xdr:txBody>
        </xdr:sp>
        <xdr:cxnSp macro="">
          <xdr:nvCxnSpPr>
            <xdr:cNvPr id="48" name="Straight Connector 47"/>
            <xdr:cNvCxnSpPr/>
          </xdr:nvCxnSpPr>
          <xdr:spPr>
            <a:xfrm>
              <a:off x="3864194" y="7427530"/>
              <a:ext cx="0" cy="249620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9" name="Rectangle 48"/>
            <xdr:cNvSpPr/>
          </xdr:nvSpPr>
          <xdr:spPr>
            <a:xfrm>
              <a:off x="4011093" y="6797566"/>
              <a:ext cx="846082" cy="105103"/>
            </a:xfrm>
            <a:prstGeom prst="rect">
              <a:avLst/>
            </a:prstGeom>
            <a:pattFill prst="wd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IN" sz="1100"/>
            </a:p>
          </xdr:txBody>
        </xdr:sp>
        <xdr:sp macro="" textlink="">
          <xdr:nvSpPr>
            <xdr:cNvPr id="50" name="Rectangle 49"/>
            <xdr:cNvSpPr/>
          </xdr:nvSpPr>
          <xdr:spPr>
            <a:xfrm>
              <a:off x="4395429" y="8513789"/>
              <a:ext cx="103214" cy="135978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IN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51" name="Straight Connector 50"/>
            <xdr:cNvCxnSpPr/>
          </xdr:nvCxnSpPr>
          <xdr:spPr>
            <a:xfrm rot="16200000">
              <a:off x="4452579" y="8534153"/>
              <a:ext cx="0" cy="248307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2" name="Rectangle 51"/>
            <xdr:cNvSpPr/>
          </xdr:nvSpPr>
          <xdr:spPr>
            <a:xfrm>
              <a:off x="4400046" y="6232920"/>
              <a:ext cx="103214" cy="135978"/>
            </a:xfrm>
            <a:prstGeom prst="rect">
              <a:avLst/>
            </a:prstGeom>
            <a:effectLst/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IN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53" name="Straight Connector 52"/>
            <xdr:cNvCxnSpPr/>
          </xdr:nvCxnSpPr>
          <xdr:spPr>
            <a:xfrm rot="16200000">
              <a:off x="4457196" y="6098506"/>
              <a:ext cx="0" cy="248307"/>
            </a:xfrm>
            <a:prstGeom prst="line">
              <a:avLst/>
            </a:prstGeom>
            <a:effectLst/>
          </xdr:spPr>
          <xdr:style>
            <a:lnRef idx="3">
              <a:schemeClr val="accent1"/>
            </a:lnRef>
            <a:fillRef idx="0">
              <a:schemeClr val="accent1"/>
            </a:fillRef>
            <a:effectRef idx="2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Straight Connector 3"/>
          <xdr:cNvCxnSpPr/>
        </xdr:nvCxnSpPr>
        <xdr:spPr>
          <a:xfrm flipH="1">
            <a:off x="4229903" y="9038700"/>
            <a:ext cx="33794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/>
          <xdr:cNvCxnSpPr/>
        </xdr:nvCxnSpPr>
        <xdr:spPr>
          <a:xfrm flipH="1">
            <a:off x="4222636" y="89287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 flipH="1">
            <a:off x="4222636" y="8650373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/>
          <xdr:cNvCxnSpPr/>
        </xdr:nvCxnSpPr>
        <xdr:spPr>
          <a:xfrm flipH="1">
            <a:off x="4229902" y="83572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/>
          <xdr:cNvCxnSpPr/>
        </xdr:nvCxnSpPr>
        <xdr:spPr>
          <a:xfrm flipH="1">
            <a:off x="4229902" y="825471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4229902" y="7639257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4229902" y="7551334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4229902" y="732419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/>
          <xdr:cNvSpPr txBox="1"/>
        </xdr:nvSpPr>
        <xdr:spPr>
          <a:xfrm>
            <a:off x="3888325" y="8862855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h1</a:t>
            </a:r>
          </a:p>
        </xdr:txBody>
      </xdr:sp>
      <xdr:cxnSp macro="">
        <xdr:nvCxnSpPr>
          <xdr:cNvPr id="13" name="Straight Connector 12"/>
          <xdr:cNvCxnSpPr/>
        </xdr:nvCxnSpPr>
        <xdr:spPr>
          <a:xfrm flipV="1">
            <a:off x="4397059" y="7324201"/>
            <a:ext cx="0" cy="224844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/>
          <xdr:cNvSpPr txBox="1"/>
        </xdr:nvSpPr>
        <xdr:spPr>
          <a:xfrm>
            <a:off x="3888325" y="8665028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h2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3888325" y="8393932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h3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888325" y="8174124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h4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888325" y="778579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h5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895592" y="7463413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h6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895592" y="728756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h7</a:t>
            </a:r>
          </a:p>
        </xdr:txBody>
      </xdr:sp>
      <xdr:cxnSp macro="">
        <xdr:nvCxnSpPr>
          <xdr:cNvPr id="20" name="Straight Connector 19"/>
          <xdr:cNvCxnSpPr/>
        </xdr:nvCxnSpPr>
        <xdr:spPr>
          <a:xfrm flipV="1">
            <a:off x="4397060" y="7631932"/>
            <a:ext cx="0" cy="625535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V="1">
            <a:off x="4397060" y="8352261"/>
            <a:ext cx="0" cy="298112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 flipV="1">
            <a:off x="4400604" y="8643964"/>
            <a:ext cx="0" cy="286206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 flipV="1">
            <a:off x="4400603" y="892064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/>
          <xdr:cNvCxnSpPr/>
        </xdr:nvCxnSpPr>
        <xdr:spPr>
          <a:xfrm flipV="1">
            <a:off x="4397059" y="823365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 flipV="1">
            <a:off x="4397059" y="7549046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/>
          <xdr:cNvCxnSpPr/>
        </xdr:nvCxnSpPr>
        <xdr:spPr>
          <a:xfrm flipH="1">
            <a:off x="5750486" y="9038700"/>
            <a:ext cx="33794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flipH="1">
            <a:off x="5743218" y="89287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/>
        </xdr:nvCxnSpPr>
        <xdr:spPr>
          <a:xfrm flipH="1">
            <a:off x="5743218" y="8650373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/>
          <xdr:cNvCxnSpPr/>
        </xdr:nvCxnSpPr>
        <xdr:spPr>
          <a:xfrm flipH="1">
            <a:off x="5750485" y="8357296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/>
          <xdr:cNvCxnSpPr/>
        </xdr:nvCxnSpPr>
        <xdr:spPr>
          <a:xfrm flipH="1">
            <a:off x="5750485" y="825471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/>
          <xdr:cNvCxnSpPr/>
        </xdr:nvCxnSpPr>
        <xdr:spPr>
          <a:xfrm flipH="1">
            <a:off x="5750485" y="7324199"/>
            <a:ext cx="3415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/>
          <xdr:cNvSpPr txBox="1"/>
        </xdr:nvSpPr>
        <xdr:spPr>
          <a:xfrm>
            <a:off x="6060817" y="8862855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h1</a:t>
            </a:r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6060817" y="8665028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h2</a:t>
            </a:r>
          </a:p>
        </xdr:txBody>
      </xdr:sp>
      <xdr:sp macro="" textlink="">
        <xdr:nvSpPr>
          <xdr:cNvPr id="34" name="TextBox 33"/>
          <xdr:cNvSpPr txBox="1"/>
        </xdr:nvSpPr>
        <xdr:spPr>
          <a:xfrm>
            <a:off x="6060817" y="8393932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h3</a:t>
            </a: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6060817" y="8174124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h4</a:t>
            </a: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6060817" y="7785797"/>
            <a:ext cx="428791" cy="271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000" b="0" i="0">
                <a:solidFill>
                  <a:schemeClr val="accent6">
                    <a:lumMod val="50000"/>
                  </a:schemeClr>
                </a:solidFill>
              </a:rPr>
              <a:t>h5</a:t>
            </a:r>
          </a:p>
        </xdr:txBody>
      </xdr:sp>
      <xdr:cxnSp macro="">
        <xdr:nvCxnSpPr>
          <xdr:cNvPr id="37" name="Straight Connector 36"/>
          <xdr:cNvCxnSpPr/>
        </xdr:nvCxnSpPr>
        <xdr:spPr>
          <a:xfrm flipV="1">
            <a:off x="5917643" y="7326398"/>
            <a:ext cx="0" cy="931070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/>
          <xdr:cNvCxnSpPr/>
        </xdr:nvCxnSpPr>
        <xdr:spPr>
          <a:xfrm flipV="1">
            <a:off x="5917643" y="8352261"/>
            <a:ext cx="0" cy="298112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/>
          <xdr:cNvCxnSpPr/>
        </xdr:nvCxnSpPr>
        <xdr:spPr>
          <a:xfrm flipV="1">
            <a:off x="5921186" y="8643964"/>
            <a:ext cx="0" cy="286206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/>
          <xdr:cNvCxnSpPr/>
        </xdr:nvCxnSpPr>
        <xdr:spPr>
          <a:xfrm flipV="1">
            <a:off x="5921185" y="892064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/>
          <xdr:cNvCxnSpPr/>
        </xdr:nvCxnSpPr>
        <xdr:spPr>
          <a:xfrm flipV="1">
            <a:off x="5917642" y="8233655"/>
            <a:ext cx="0" cy="119062"/>
          </a:xfrm>
          <a:prstGeom prst="line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TextBox 41"/>
          <xdr:cNvSpPr txBox="1"/>
        </xdr:nvSpPr>
        <xdr:spPr>
          <a:xfrm>
            <a:off x="3907494" y="6754899"/>
            <a:ext cx="1143203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100" i="1">
                <a:solidFill>
                  <a:schemeClr val="accent2"/>
                </a:solidFill>
              </a:rPr>
              <a:t>With </a:t>
            </a:r>
          </a:p>
          <a:p>
            <a:r>
              <a:rPr lang="en-IN" sz="1100" i="1">
                <a:solidFill>
                  <a:schemeClr val="accent2"/>
                </a:solidFill>
              </a:rPr>
              <a:t>Mist Eliminator</a:t>
            </a:r>
          </a:p>
        </xdr:txBody>
      </xdr:sp>
      <xdr:sp macro="" textlink="">
        <xdr:nvSpPr>
          <xdr:cNvPr id="43" name="TextBox 42"/>
          <xdr:cNvSpPr txBox="1"/>
        </xdr:nvSpPr>
        <xdr:spPr>
          <a:xfrm>
            <a:off x="5520939" y="6783474"/>
            <a:ext cx="1143203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100" b="0" i="1">
                <a:solidFill>
                  <a:schemeClr val="accent2"/>
                </a:solidFill>
              </a:rPr>
              <a:t>Without </a:t>
            </a:r>
          </a:p>
          <a:p>
            <a:r>
              <a:rPr lang="en-IN" sz="1100" b="0" i="1">
                <a:solidFill>
                  <a:schemeClr val="accent2"/>
                </a:solidFill>
              </a:rPr>
              <a:t>Mist Eliminator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eguid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0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4.28515625" customWidth="1"/>
    <col min="6" max="6" width="7.85546875" customWidth="1"/>
    <col min="7" max="7" width="10.7109375" customWidth="1"/>
    <col min="9" max="9" width="10.85546875" customWidth="1"/>
    <col min="12" max="12" width="3.28515625" customWidth="1"/>
    <col min="13" max="13" width="5.85546875" style="18" hidden="1" customWidth="1"/>
    <col min="14" max="16" width="0" hidden="1" customWidth="1"/>
    <col min="17" max="17" width="9.140625" hidden="1" customWidth="1"/>
    <col min="18" max="20" width="0" hidden="1" customWidth="1"/>
    <col min="21" max="21" width="10" hidden="1" customWidth="1"/>
    <col min="22" max="23" width="0" hidden="1" customWidth="1"/>
    <col min="24" max="24" width="3.85546875" style="38" hidden="1" customWidth="1"/>
    <col min="25" max="31" width="9.140625" hidden="1" customWidth="1"/>
    <col min="32" max="32" width="9.140625" style="39" hidden="1" customWidth="1"/>
    <col min="33" max="40" width="9.140625" hidden="1" customWidth="1"/>
    <col min="41" max="41" width="9.140625" style="39" hidden="1" customWidth="1"/>
    <col min="42" max="51" width="9.140625" hidden="1" customWidth="1"/>
    <col min="52" max="52" width="9.140625" style="39" hidden="1" customWidth="1"/>
    <col min="53" max="53" width="9.140625" hidden="1" customWidth="1"/>
    <col min="54" max="64" width="0" hidden="1" customWidth="1"/>
  </cols>
  <sheetData>
    <row r="1" spans="1:6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O1" s="71"/>
    </row>
    <row r="2" spans="1:64" ht="19.5" thickBot="1" x14ac:dyDescent="0.3">
      <c r="A2" s="4"/>
      <c r="B2" s="77" t="s">
        <v>137</v>
      </c>
      <c r="C2" s="77"/>
      <c r="D2" s="77"/>
      <c r="E2" s="77"/>
      <c r="F2" s="77"/>
      <c r="G2" s="77"/>
      <c r="H2" s="77"/>
      <c r="I2" s="77"/>
      <c r="J2" s="77"/>
      <c r="K2" s="5"/>
      <c r="M2" s="18">
        <v>1</v>
      </c>
      <c r="N2" s="22" t="s">
        <v>26</v>
      </c>
      <c r="O2" s="22"/>
      <c r="P2" s="22"/>
      <c r="Q2" s="22"/>
      <c r="R2" s="22"/>
      <c r="S2" s="22"/>
      <c r="T2" s="21" t="s">
        <v>34</v>
      </c>
      <c r="Y2" s="21" t="s">
        <v>105</v>
      </c>
      <c r="AH2" s="21" t="s">
        <v>106</v>
      </c>
      <c r="AQ2" s="21" t="s">
        <v>107</v>
      </c>
      <c r="AU2" t="s">
        <v>109</v>
      </c>
      <c r="AV2">
        <v>150</v>
      </c>
      <c r="BB2" s="21" t="s">
        <v>111</v>
      </c>
    </row>
    <row r="3" spans="1:64" x14ac:dyDescent="0.25">
      <c r="A3" s="6"/>
      <c r="B3" s="72" t="s">
        <v>144</v>
      </c>
      <c r="C3" s="7"/>
      <c r="D3" s="7"/>
      <c r="E3" s="7"/>
      <c r="F3" s="7"/>
      <c r="G3" s="8" t="s">
        <v>0</v>
      </c>
      <c r="I3" s="78" t="s">
        <v>1</v>
      </c>
      <c r="J3" s="79"/>
      <c r="K3" s="80"/>
      <c r="N3" s="19" t="s">
        <v>17</v>
      </c>
      <c r="Q3" s="20"/>
      <c r="R3" s="18">
        <v>1</v>
      </c>
      <c r="T3" t="s">
        <v>8</v>
      </c>
      <c r="V3">
        <f>D10*2.2046226</f>
        <v>22046.225999999999</v>
      </c>
      <c r="W3" t="s">
        <v>35</v>
      </c>
      <c r="Y3" s="40" t="s">
        <v>87</v>
      </c>
      <c r="Z3" s="41" t="s">
        <v>94</v>
      </c>
      <c r="AA3" s="41" t="s">
        <v>88</v>
      </c>
      <c r="AB3" s="41" t="s">
        <v>89</v>
      </c>
      <c r="AC3" s="41" t="s">
        <v>95</v>
      </c>
      <c r="AD3" s="41" t="s">
        <v>96</v>
      </c>
      <c r="AE3" s="41" t="s">
        <v>98</v>
      </c>
      <c r="AF3" s="66" t="s">
        <v>99</v>
      </c>
      <c r="AG3" s="42" t="s">
        <v>100</v>
      </c>
      <c r="AH3" s="40" t="s">
        <v>87</v>
      </c>
      <c r="AI3" s="41" t="s">
        <v>94</v>
      </c>
      <c r="AJ3" s="41" t="s">
        <v>88</v>
      </c>
      <c r="AK3" s="41" t="s">
        <v>89</v>
      </c>
      <c r="AL3" s="41" t="s">
        <v>95</v>
      </c>
      <c r="AM3" s="41" t="s">
        <v>96</v>
      </c>
      <c r="AN3" s="41" t="s">
        <v>98</v>
      </c>
      <c r="AO3" s="66" t="s">
        <v>99</v>
      </c>
      <c r="AP3" s="41" t="s">
        <v>100</v>
      </c>
      <c r="AQ3" s="40" t="s">
        <v>87</v>
      </c>
      <c r="AR3" s="41" t="s">
        <v>94</v>
      </c>
      <c r="AS3" s="41" t="s">
        <v>88</v>
      </c>
      <c r="AT3" s="41" t="s">
        <v>89</v>
      </c>
      <c r="AU3" s="41" t="s">
        <v>95</v>
      </c>
      <c r="AV3" s="41" t="s">
        <v>96</v>
      </c>
      <c r="AW3" s="41" t="s">
        <v>98</v>
      </c>
      <c r="AX3" s="41" t="s">
        <v>108</v>
      </c>
      <c r="AY3" s="41" t="s">
        <v>110</v>
      </c>
      <c r="AZ3" s="66" t="s">
        <v>99</v>
      </c>
      <c r="BA3" s="42" t="s">
        <v>100</v>
      </c>
      <c r="BB3" s="40" t="s">
        <v>87</v>
      </c>
      <c r="BC3" s="41" t="s">
        <v>94</v>
      </c>
      <c r="BD3" s="41" t="s">
        <v>88</v>
      </c>
      <c r="BE3" s="41" t="s">
        <v>89</v>
      </c>
      <c r="BF3" s="41" t="s">
        <v>95</v>
      </c>
      <c r="BG3" s="41" t="s">
        <v>96</v>
      </c>
      <c r="BH3" s="41" t="s">
        <v>98</v>
      </c>
      <c r="BI3" s="41" t="s">
        <v>108</v>
      </c>
      <c r="BJ3" s="41" t="s">
        <v>110</v>
      </c>
      <c r="BK3" s="41" t="s">
        <v>99</v>
      </c>
      <c r="BL3" s="42" t="s">
        <v>100</v>
      </c>
    </row>
    <row r="4" spans="1:64" ht="15" customHeight="1" x14ac:dyDescent="0.25">
      <c r="A4" s="6"/>
      <c r="B4" s="9" t="s">
        <v>145</v>
      </c>
      <c r="C4" s="7"/>
      <c r="D4" s="7"/>
      <c r="E4" s="7"/>
      <c r="F4" s="7"/>
      <c r="G4" s="8" t="s">
        <v>2</v>
      </c>
      <c r="I4" s="78" t="s">
        <v>130</v>
      </c>
      <c r="J4" s="79"/>
      <c r="K4" s="80"/>
      <c r="N4" s="19" t="s">
        <v>18</v>
      </c>
      <c r="Q4" s="20"/>
      <c r="R4" s="18">
        <v>0.6</v>
      </c>
      <c r="T4" t="s">
        <v>10</v>
      </c>
      <c r="V4" s="2">
        <f>D11/16.018463</f>
        <v>1.2597962738372588</v>
      </c>
      <c r="W4" t="s">
        <v>36</v>
      </c>
      <c r="Y4" s="43" t="s">
        <v>43</v>
      </c>
      <c r="Z4" s="44" t="s">
        <v>70</v>
      </c>
      <c r="AA4" s="44" t="s">
        <v>43</v>
      </c>
      <c r="AB4" s="44" t="s">
        <v>43</v>
      </c>
      <c r="AC4" s="44" t="s">
        <v>43</v>
      </c>
      <c r="AD4" s="44" t="s">
        <v>43</v>
      </c>
      <c r="AE4" s="44" t="s">
        <v>43</v>
      </c>
      <c r="AF4" s="47"/>
      <c r="AG4" s="45"/>
      <c r="AH4" s="43" t="s">
        <v>43</v>
      </c>
      <c r="AI4" s="44" t="s">
        <v>70</v>
      </c>
      <c r="AJ4" s="44" t="s">
        <v>43</v>
      </c>
      <c r="AK4" s="44" t="s">
        <v>43</v>
      </c>
      <c r="AL4" s="44" t="s">
        <v>43</v>
      </c>
      <c r="AM4" s="44" t="s">
        <v>43</v>
      </c>
      <c r="AN4" s="44" t="s">
        <v>43</v>
      </c>
      <c r="AO4" s="47"/>
      <c r="AP4" s="44"/>
      <c r="AQ4" s="43" t="s">
        <v>43</v>
      </c>
      <c r="AR4" s="44" t="s">
        <v>70</v>
      </c>
      <c r="AS4" s="44" t="s">
        <v>43</v>
      </c>
      <c r="AT4" s="44" t="s">
        <v>43</v>
      </c>
      <c r="AU4" s="44" t="s">
        <v>43</v>
      </c>
      <c r="AV4" s="44" t="s">
        <v>43</v>
      </c>
      <c r="AW4" s="44" t="s">
        <v>43</v>
      </c>
      <c r="AX4" s="53" t="s">
        <v>43</v>
      </c>
      <c r="AY4" s="53" t="s">
        <v>43</v>
      </c>
      <c r="AZ4" s="47"/>
      <c r="BA4" s="45"/>
      <c r="BB4" s="43" t="s">
        <v>43</v>
      </c>
      <c r="BC4" s="44" t="s">
        <v>70</v>
      </c>
      <c r="BD4" s="44" t="s">
        <v>43</v>
      </c>
      <c r="BE4" s="44" t="s">
        <v>43</v>
      </c>
      <c r="BF4" s="44" t="s">
        <v>43</v>
      </c>
      <c r="BG4" s="44" t="s">
        <v>43</v>
      </c>
      <c r="BH4" s="44" t="s">
        <v>43</v>
      </c>
      <c r="BI4" s="53" t="s">
        <v>43</v>
      </c>
      <c r="BJ4" s="53" t="s">
        <v>43</v>
      </c>
      <c r="BK4" s="44"/>
      <c r="BL4" s="45"/>
    </row>
    <row r="5" spans="1:64" x14ac:dyDescent="0.25">
      <c r="A5" s="6"/>
      <c r="B5" s="7"/>
      <c r="C5" s="7"/>
      <c r="D5" s="7"/>
      <c r="E5" s="7"/>
      <c r="F5" s="7"/>
      <c r="G5" s="8" t="s">
        <v>3</v>
      </c>
      <c r="I5" s="81">
        <v>42876</v>
      </c>
      <c r="J5" s="82"/>
      <c r="K5" s="83"/>
      <c r="N5" s="19" t="s">
        <v>19</v>
      </c>
      <c r="Q5" s="20"/>
      <c r="R5" s="18">
        <v>0.7</v>
      </c>
      <c r="T5" t="s">
        <v>12</v>
      </c>
      <c r="V5">
        <f>D12*2.2046226</f>
        <v>11023.112999999999</v>
      </c>
      <c r="W5" t="s">
        <v>35</v>
      </c>
      <c r="X5" s="38">
        <v>1</v>
      </c>
      <c r="Y5" s="43">
        <f>S29</f>
        <v>900</v>
      </c>
      <c r="Z5" s="46">
        <f>PI()*(Y5/1000)^2/4</f>
        <v>0.63617251235193317</v>
      </c>
      <c r="AA5" s="44">
        <f>IF($I$10&lt;=70,150,300)</f>
        <v>150</v>
      </c>
      <c r="AB5" s="47">
        <f>MAX(450,$Q$32/Z5*1000)</f>
        <v>1779.4643087590612</v>
      </c>
      <c r="AC5" s="44">
        <f>MAX(0.3*Y5,300)</f>
        <v>300</v>
      </c>
      <c r="AD5" s="48">
        <f>$S$33</f>
        <v>168.27499999999998</v>
      </c>
      <c r="AE5" s="44">
        <f>MAX(0.9*Y5,900)</f>
        <v>900</v>
      </c>
      <c r="AF5" s="47">
        <f>CEILING(AA5+AB5+AC5+AD5+AE5,100)</f>
        <v>3300</v>
      </c>
      <c r="AG5" s="49">
        <f>AF5/Y5</f>
        <v>3.6666666666666665</v>
      </c>
      <c r="AH5" s="43">
        <f>S29</f>
        <v>900</v>
      </c>
      <c r="AI5" s="46">
        <f>PI()*(AH5/1000)^2/4</f>
        <v>0.63617251235193317</v>
      </c>
      <c r="AJ5" s="44">
        <f t="shared" ref="AJ5:AJ68" si="0">IF($I$10&lt;=70,150,300)</f>
        <v>150</v>
      </c>
      <c r="AK5" s="47">
        <f>MAX(450,$Q$32/AI5*1000)</f>
        <v>1779.4643087590612</v>
      </c>
      <c r="AL5" s="44">
        <f>MAX(0.05*AH5,150)</f>
        <v>150</v>
      </c>
      <c r="AM5" s="48">
        <f>$S$33+20</f>
        <v>188.27499999999998</v>
      </c>
      <c r="AN5" s="44">
        <f>MAX(0.6*AH5,600)</f>
        <v>600</v>
      </c>
      <c r="AO5" s="47">
        <f>CEILING(AJ5+AK5+AL5+AM5+AN5,100)</f>
        <v>2900</v>
      </c>
      <c r="AP5" s="54">
        <f>AO5/AH5</f>
        <v>3.2222222222222223</v>
      </c>
      <c r="AQ5" s="43">
        <f>Y5</f>
        <v>900</v>
      </c>
      <c r="AR5" s="46">
        <f>PI()*(AQ5/1000)^2/4</f>
        <v>0.63617251235193317</v>
      </c>
      <c r="AS5" s="44">
        <f t="shared" ref="AS5:AS68" si="1">IF($I$10&lt;=70,150,300)</f>
        <v>150</v>
      </c>
      <c r="AT5" s="47">
        <f>MAX(450,$Q$32/AR5*1000)</f>
        <v>1779.4643087590612</v>
      </c>
      <c r="AU5" s="44">
        <f>MAX(0.3*AQ5,300)</f>
        <v>300</v>
      </c>
      <c r="AV5" s="48">
        <f>$S$33</f>
        <v>168.27499999999998</v>
      </c>
      <c r="AW5" s="44">
        <f>MAX(0.45*AQ5,600)</f>
        <v>600</v>
      </c>
      <c r="AX5" s="44">
        <f>$AV$2</f>
        <v>150</v>
      </c>
      <c r="AY5" s="44">
        <f>MAX(0.15*AQ5,300)</f>
        <v>300</v>
      </c>
      <c r="AZ5" s="47">
        <f>CEILING(AS5+AT5+AU5+AV5+AW5+AX5+AY5,100)</f>
        <v>3500</v>
      </c>
      <c r="BA5" s="49">
        <f>AZ5/AQ5</f>
        <v>3.8888888888888888</v>
      </c>
      <c r="BB5" s="43">
        <f>AQ5</f>
        <v>900</v>
      </c>
      <c r="BC5" s="46">
        <f>PI()*(BB5/1000)^2/4</f>
        <v>0.63617251235193317</v>
      </c>
      <c r="BD5" s="44">
        <f t="shared" ref="BD5:BD68" si="2">IF($I$10&lt;=70,150,300)</f>
        <v>150</v>
      </c>
      <c r="BE5" s="47">
        <f>MAX(450,$Q$32/BC5*1000)</f>
        <v>1779.4643087590612</v>
      </c>
      <c r="BF5" s="44">
        <f>MAX(0.05*BB5,150)</f>
        <v>150</v>
      </c>
      <c r="BG5" s="48">
        <f>$S$33+20</f>
        <v>188.27499999999998</v>
      </c>
      <c r="BH5" s="48">
        <f>MAX($S$33,300)</f>
        <v>300</v>
      </c>
      <c r="BI5" s="44">
        <f>$AV$2</f>
        <v>150</v>
      </c>
      <c r="BJ5" s="44">
        <f>MAX(0.15*BB5,300)</f>
        <v>300</v>
      </c>
      <c r="BK5" s="44">
        <f>CEILING(BD5+BE5+BF5+BG5+BH5+BI5+BJ5,100)</f>
        <v>3100</v>
      </c>
      <c r="BL5" s="49">
        <f>BK5/BB5</f>
        <v>3.4444444444444446</v>
      </c>
    </row>
    <row r="6" spans="1:64" ht="15" customHeight="1" x14ac:dyDescent="0.25">
      <c r="A6" s="6"/>
      <c r="B6" s="10" t="s">
        <v>4</v>
      </c>
      <c r="C6" s="11"/>
      <c r="D6" s="12"/>
      <c r="E6" s="12"/>
      <c r="F6" s="7"/>
      <c r="G6" s="8" t="s">
        <v>5</v>
      </c>
      <c r="I6" s="78" t="s">
        <v>143</v>
      </c>
      <c r="J6" s="79"/>
      <c r="K6" s="80"/>
      <c r="N6" s="19" t="s">
        <v>20</v>
      </c>
      <c r="Q6" s="20"/>
      <c r="R6" s="18">
        <v>0.7</v>
      </c>
      <c r="T6" t="s">
        <v>13</v>
      </c>
      <c r="V6" s="2">
        <f>D13/16.018463</f>
        <v>45.953222852904176</v>
      </c>
      <c r="W6" t="s">
        <v>36</v>
      </c>
      <c r="X6" s="38">
        <v>2</v>
      </c>
      <c r="Y6" s="43">
        <f>IF(AG5&lt;=$D$16,Y5,Y5+100)</f>
        <v>1000</v>
      </c>
      <c r="Z6" s="46">
        <f>PI()*(Y6/1000)^2/4</f>
        <v>0.78539816339744828</v>
      </c>
      <c r="AA6" s="44">
        <f t="shared" ref="AA6:AA68" si="3">IF($I$10&lt;=70,150,300)</f>
        <v>150</v>
      </c>
      <c r="AB6" s="47">
        <f>MAX(450,$Q$32/Z6*1000)</f>
        <v>1441.3660900948396</v>
      </c>
      <c r="AC6" s="44">
        <f>MAX(0.3*Y6,300)</f>
        <v>300</v>
      </c>
      <c r="AD6" s="48">
        <f>$S$33</f>
        <v>168.27499999999998</v>
      </c>
      <c r="AE6" s="44">
        <f>MAX(0.9*Y6,900)</f>
        <v>900</v>
      </c>
      <c r="AF6" s="47">
        <f>CEILING(AA6+AB6+AC6+AD6+AE6,100)</f>
        <v>3000</v>
      </c>
      <c r="AG6" s="49">
        <f>AF6/Y6</f>
        <v>3</v>
      </c>
      <c r="AH6" s="43">
        <f t="shared" ref="AH6:AH37" si="4">IF(AP5&lt;=$D$16,AH5,AH5+100)</f>
        <v>1000</v>
      </c>
      <c r="AI6" s="46">
        <f>PI()*(AH6/1000)^2/4</f>
        <v>0.78539816339744828</v>
      </c>
      <c r="AJ6" s="44">
        <f t="shared" si="0"/>
        <v>150</v>
      </c>
      <c r="AK6" s="47">
        <f>MAX(450,$Q$32/AI6*1000)</f>
        <v>1441.3660900948396</v>
      </c>
      <c r="AL6" s="44">
        <f>MAX(0.05*AH6,150)</f>
        <v>150</v>
      </c>
      <c r="AM6" s="48">
        <f t="shared" ref="AM6:AM69" si="5">$S$33+20</f>
        <v>188.27499999999998</v>
      </c>
      <c r="AN6" s="44">
        <f>MAX(0.6*AH6,600)</f>
        <v>600</v>
      </c>
      <c r="AO6" s="47">
        <f>CEILING(AJ6+AK6+AL6+AM6+AN6,100)</f>
        <v>2600</v>
      </c>
      <c r="AP6" s="54">
        <f>AO6/AH6</f>
        <v>2.6</v>
      </c>
      <c r="AQ6" s="43">
        <f t="shared" ref="AQ6:AQ37" si="6">IF(BA5&lt;=$D$16,AQ5,AQ5+100)</f>
        <v>1000</v>
      </c>
      <c r="AR6" s="46">
        <f>PI()*(AQ6/1000)^2/4</f>
        <v>0.78539816339744828</v>
      </c>
      <c r="AS6" s="44">
        <f t="shared" si="1"/>
        <v>150</v>
      </c>
      <c r="AT6" s="47">
        <f>MAX(450,$Q$32/AR6*1000)</f>
        <v>1441.3660900948396</v>
      </c>
      <c r="AU6" s="44">
        <f>MAX(0.3*AQ6,300)</f>
        <v>300</v>
      </c>
      <c r="AV6" s="48">
        <f>$S$33</f>
        <v>168.27499999999998</v>
      </c>
      <c r="AW6" s="44">
        <f t="shared" ref="AW6:AW69" si="7">MAX(0.45*AQ6,600)</f>
        <v>600</v>
      </c>
      <c r="AX6" s="44">
        <f>$AV$2</f>
        <v>150</v>
      </c>
      <c r="AY6" s="44">
        <f t="shared" ref="AY6:AY69" si="8">MAX(0.15*AQ6,300)</f>
        <v>300</v>
      </c>
      <c r="AZ6" s="47">
        <f>CEILING(AS6+AT6+AU6+AV6+AW6+AX6+AY6,100)</f>
        <v>3200</v>
      </c>
      <c r="BA6" s="49">
        <f>AZ6/AQ6</f>
        <v>3.2</v>
      </c>
      <c r="BB6" s="43">
        <f t="shared" ref="BB6:BB37" si="9">IF(BL5&lt;=$D$16,BB5,BB5+100)</f>
        <v>1000</v>
      </c>
      <c r="BC6" s="46">
        <f>PI()*(BB6/1000)^2/4</f>
        <v>0.78539816339744828</v>
      </c>
      <c r="BD6" s="44">
        <f t="shared" si="2"/>
        <v>150</v>
      </c>
      <c r="BE6" s="47">
        <f>MAX(450,$Q$32/BC6*1000)</f>
        <v>1441.3660900948396</v>
      </c>
      <c r="BF6" s="44">
        <f>MAX(0.05*BB6,150)</f>
        <v>150</v>
      </c>
      <c r="BG6" s="48">
        <f>$S$33+20</f>
        <v>188.27499999999998</v>
      </c>
      <c r="BH6" s="48">
        <f>MAX($S$33,300)</f>
        <v>300</v>
      </c>
      <c r="BI6" s="44">
        <f>$AV$2</f>
        <v>150</v>
      </c>
      <c r="BJ6" s="44">
        <f t="shared" ref="BJ6:BJ69" si="10">MAX(0.15*BB6,300)</f>
        <v>300</v>
      </c>
      <c r="BK6" s="44">
        <f>CEILING(BD6+BE6+BF6+BG6+BH6+BI6+BJ6,100)</f>
        <v>2700</v>
      </c>
      <c r="BL6" s="49">
        <f>BK6/BB6</f>
        <v>2.7</v>
      </c>
    </row>
    <row r="7" spans="1:64" x14ac:dyDescent="0.25">
      <c r="G7" s="53"/>
      <c r="H7" s="53"/>
      <c r="I7" s="53"/>
      <c r="J7" s="53"/>
      <c r="K7" s="53"/>
      <c r="N7" s="19" t="s">
        <v>21</v>
      </c>
      <c r="Q7" s="20"/>
      <c r="R7" s="18">
        <v>0.5</v>
      </c>
      <c r="X7" s="38">
        <v>3</v>
      </c>
      <c r="Y7" s="43">
        <f t="shared" ref="Y7:Y37" si="11">IF(AG6&lt;=$D$16,Y6,Y6+100)</f>
        <v>1000</v>
      </c>
      <c r="Z7" s="46">
        <f>PI()*(Y7/1000)^2/4</f>
        <v>0.78539816339744828</v>
      </c>
      <c r="AA7" s="44">
        <f t="shared" si="3"/>
        <v>150</v>
      </c>
      <c r="AB7" s="47">
        <f>MAX(450,$Q$32/Z7*1000)</f>
        <v>1441.3660900948396</v>
      </c>
      <c r="AC7" s="44">
        <f>MAX(0.3*Y7,300)</f>
        <v>300</v>
      </c>
      <c r="AD7" s="48">
        <f>$S$33</f>
        <v>168.27499999999998</v>
      </c>
      <c r="AE7" s="44">
        <f>MAX(0.9*Y7,900)</f>
        <v>900</v>
      </c>
      <c r="AF7" s="47">
        <f>CEILING(AA7+AB7+AC7+AD7+AE7,100)</f>
        <v>3000</v>
      </c>
      <c r="AG7" s="49">
        <f>AF7/Y7</f>
        <v>3</v>
      </c>
      <c r="AH7" s="43">
        <f t="shared" si="4"/>
        <v>1000</v>
      </c>
      <c r="AI7" s="46">
        <f t="shared" ref="AI7:AI70" si="12">PI()*(AH7/1000)^2/4</f>
        <v>0.78539816339744828</v>
      </c>
      <c r="AJ7" s="44">
        <f t="shared" si="0"/>
        <v>150</v>
      </c>
      <c r="AK7" s="47">
        <f t="shared" ref="AK7:AK70" si="13">MAX(450,$Q$32/AI7*1000)</f>
        <v>1441.3660900948396</v>
      </c>
      <c r="AL7" s="44">
        <f t="shared" ref="AL7:AL70" si="14">MAX(0.05*AH7,150)</f>
        <v>150</v>
      </c>
      <c r="AM7" s="48">
        <f t="shared" si="5"/>
        <v>188.27499999999998</v>
      </c>
      <c r="AN7" s="44">
        <f t="shared" ref="AN7:AN70" si="15">MAX(0.6*AH7,600)</f>
        <v>600</v>
      </c>
      <c r="AO7" s="47">
        <f t="shared" ref="AO7:AO70" si="16">CEILING(AJ7+AK7+AL7+AM7+AN7,100)</f>
        <v>2600</v>
      </c>
      <c r="AP7" s="54">
        <f t="shared" ref="AP7:AP70" si="17">AO7/AH7</f>
        <v>2.6</v>
      </c>
      <c r="AQ7" s="43">
        <f t="shared" si="6"/>
        <v>1100</v>
      </c>
      <c r="AR7" s="46">
        <f t="shared" ref="AR7:AR70" si="18">PI()*(AQ7/1000)^2/4</f>
        <v>0.9503317777109126</v>
      </c>
      <c r="AS7" s="44">
        <f t="shared" si="1"/>
        <v>150</v>
      </c>
      <c r="AT7" s="47">
        <f t="shared" ref="AT7:AT70" si="19">MAX(450,$Q$32/AR7*1000)</f>
        <v>1191.2116447064789</v>
      </c>
      <c r="AU7" s="44">
        <f t="shared" ref="AU7:AU70" si="20">MAX(0.3*AQ7,300)</f>
        <v>330</v>
      </c>
      <c r="AV7" s="48">
        <f t="shared" ref="AV7:AV70" si="21">$S$33</f>
        <v>168.27499999999998</v>
      </c>
      <c r="AW7" s="44">
        <f t="shared" si="7"/>
        <v>600</v>
      </c>
      <c r="AX7" s="44">
        <f t="shared" ref="AX7:AX70" si="22">$AV$2</f>
        <v>150</v>
      </c>
      <c r="AY7" s="44">
        <f t="shared" si="8"/>
        <v>300</v>
      </c>
      <c r="AZ7" s="47">
        <f t="shared" ref="AZ7:AZ70" si="23">CEILING(AS7+AT7+AU7+AV7+AW7+AX7+AY7,100)</f>
        <v>2900</v>
      </c>
      <c r="BA7" s="49">
        <f t="shared" ref="BA7:BA70" si="24">AZ7/AQ7</f>
        <v>2.6363636363636362</v>
      </c>
      <c r="BB7" s="43">
        <f t="shared" si="9"/>
        <v>1000</v>
      </c>
      <c r="BC7" s="46">
        <f t="shared" ref="BC7:BC70" si="25">PI()*(BB7/1000)^2/4</f>
        <v>0.78539816339744828</v>
      </c>
      <c r="BD7" s="44">
        <f t="shared" si="2"/>
        <v>150</v>
      </c>
      <c r="BE7" s="47">
        <f t="shared" ref="BE7:BE70" si="26">MAX(450,$Q$32/BC7*1000)</f>
        <v>1441.3660900948396</v>
      </c>
      <c r="BF7" s="44">
        <f t="shared" ref="BF7:BF70" si="27">MAX(0.05*BB7,150)</f>
        <v>150</v>
      </c>
      <c r="BG7" s="48">
        <f t="shared" ref="BG7:BG70" si="28">$S$33+20</f>
        <v>188.27499999999998</v>
      </c>
      <c r="BH7" s="48">
        <f t="shared" ref="BH7:BH70" si="29">MAX($S$33,300)</f>
        <v>300</v>
      </c>
      <c r="BI7" s="44">
        <f t="shared" ref="BI7:BI70" si="30">$AV$2</f>
        <v>150</v>
      </c>
      <c r="BJ7" s="44">
        <f t="shared" si="10"/>
        <v>300</v>
      </c>
      <c r="BK7" s="44">
        <f t="shared" ref="BK7:BK70" si="31">CEILING(BD7+BE7+BF7+BG7+BH7+BI7+BJ7,100)</f>
        <v>2700</v>
      </c>
      <c r="BL7" s="49">
        <f t="shared" ref="BL7:BL70" si="32">BK7/BB7</f>
        <v>2.7</v>
      </c>
    </row>
    <row r="8" spans="1:64" x14ac:dyDescent="0.25">
      <c r="T8" s="21" t="s">
        <v>61</v>
      </c>
      <c r="X8" s="38">
        <v>4</v>
      </c>
      <c r="Y8" s="43">
        <f t="shared" si="11"/>
        <v>1000</v>
      </c>
      <c r="Z8" s="46">
        <f t="shared" ref="Z8:Z71" si="33">PI()*(Y8/1000)^2/4</f>
        <v>0.78539816339744828</v>
      </c>
      <c r="AA8" s="44">
        <f t="shared" si="3"/>
        <v>150</v>
      </c>
      <c r="AB8" s="47">
        <f t="shared" ref="AB8:AB71" si="34">MAX(450,$Q$32/Z8*1000)</f>
        <v>1441.3660900948396</v>
      </c>
      <c r="AC8" s="44">
        <f t="shared" ref="AC8:AC71" si="35">MAX(0.3*Y8,300)</f>
        <v>300</v>
      </c>
      <c r="AD8" s="48">
        <f t="shared" ref="AD8:AD71" si="36">$S$33</f>
        <v>168.27499999999998</v>
      </c>
      <c r="AE8" s="44">
        <f t="shared" ref="AE8:AE71" si="37">MAX(0.9*Y8,900)</f>
        <v>900</v>
      </c>
      <c r="AF8" s="47">
        <f t="shared" ref="AF8:AF71" si="38">CEILING(AA8+AB8+AC8+AD8+AE8,100)</f>
        <v>3000</v>
      </c>
      <c r="AG8" s="49">
        <f t="shared" ref="AG8:AG71" si="39">AF8/Y8</f>
        <v>3</v>
      </c>
      <c r="AH8" s="43">
        <f t="shared" si="4"/>
        <v>1000</v>
      </c>
      <c r="AI8" s="46">
        <f t="shared" si="12"/>
        <v>0.78539816339744828</v>
      </c>
      <c r="AJ8" s="44">
        <f t="shared" si="0"/>
        <v>150</v>
      </c>
      <c r="AK8" s="47">
        <f t="shared" si="13"/>
        <v>1441.3660900948396</v>
      </c>
      <c r="AL8" s="44">
        <f t="shared" si="14"/>
        <v>150</v>
      </c>
      <c r="AM8" s="48">
        <f t="shared" si="5"/>
        <v>188.27499999999998</v>
      </c>
      <c r="AN8" s="44">
        <f t="shared" si="15"/>
        <v>600</v>
      </c>
      <c r="AO8" s="47">
        <f t="shared" si="16"/>
        <v>2600</v>
      </c>
      <c r="AP8" s="54">
        <f t="shared" si="17"/>
        <v>2.6</v>
      </c>
      <c r="AQ8" s="43">
        <f t="shared" si="6"/>
        <v>1100</v>
      </c>
      <c r="AR8" s="46">
        <f t="shared" si="18"/>
        <v>0.9503317777109126</v>
      </c>
      <c r="AS8" s="44">
        <f t="shared" si="1"/>
        <v>150</v>
      </c>
      <c r="AT8" s="47">
        <f t="shared" si="19"/>
        <v>1191.2116447064789</v>
      </c>
      <c r="AU8" s="44">
        <f t="shared" si="20"/>
        <v>330</v>
      </c>
      <c r="AV8" s="48">
        <f t="shared" si="21"/>
        <v>168.27499999999998</v>
      </c>
      <c r="AW8" s="44">
        <f t="shared" si="7"/>
        <v>600</v>
      </c>
      <c r="AX8" s="44">
        <f t="shared" si="22"/>
        <v>150</v>
      </c>
      <c r="AY8" s="44">
        <f t="shared" si="8"/>
        <v>300</v>
      </c>
      <c r="AZ8" s="47">
        <f t="shared" si="23"/>
        <v>2900</v>
      </c>
      <c r="BA8" s="49">
        <f t="shared" si="24"/>
        <v>2.6363636363636362</v>
      </c>
      <c r="BB8" s="43">
        <f t="shared" si="9"/>
        <v>1000</v>
      </c>
      <c r="BC8" s="46">
        <f t="shared" si="25"/>
        <v>0.78539816339744828</v>
      </c>
      <c r="BD8" s="44">
        <f t="shared" si="2"/>
        <v>150</v>
      </c>
      <c r="BE8" s="47">
        <f t="shared" si="26"/>
        <v>1441.3660900948396</v>
      </c>
      <c r="BF8" s="44">
        <f t="shared" si="27"/>
        <v>150</v>
      </c>
      <c r="BG8" s="48">
        <f t="shared" si="28"/>
        <v>188.27499999999998</v>
      </c>
      <c r="BH8" s="48">
        <f t="shared" si="29"/>
        <v>300</v>
      </c>
      <c r="BI8" s="44">
        <f t="shared" si="30"/>
        <v>150</v>
      </c>
      <c r="BJ8" s="44">
        <f t="shared" si="10"/>
        <v>300</v>
      </c>
      <c r="BK8" s="44">
        <f t="shared" si="31"/>
        <v>2700</v>
      </c>
      <c r="BL8" s="49">
        <f t="shared" si="32"/>
        <v>2.7</v>
      </c>
    </row>
    <row r="9" spans="1:64" x14ac:dyDescent="0.25">
      <c r="B9" s="13" t="s">
        <v>6</v>
      </c>
      <c r="C9" s="14"/>
      <c r="D9" s="14"/>
      <c r="E9" s="14"/>
      <c r="F9" s="17"/>
      <c r="G9" s="17"/>
      <c r="M9" s="18">
        <v>2</v>
      </c>
      <c r="N9" s="19" t="s">
        <v>22</v>
      </c>
      <c r="Q9">
        <f>IF(I11=N3,R3,IF(I11=N4,R4,IF(I11=N5,R5,IF(I11=N6,R6,R7))))</f>
        <v>1</v>
      </c>
      <c r="T9" t="s">
        <v>57</v>
      </c>
      <c r="V9">
        <v>1400</v>
      </c>
      <c r="X9" s="38">
        <v>5</v>
      </c>
      <c r="Y9" s="43">
        <f t="shared" si="11"/>
        <v>1000</v>
      </c>
      <c r="Z9" s="46">
        <f t="shared" si="33"/>
        <v>0.78539816339744828</v>
      </c>
      <c r="AA9" s="44">
        <f t="shared" si="3"/>
        <v>150</v>
      </c>
      <c r="AB9" s="47">
        <f t="shared" si="34"/>
        <v>1441.3660900948396</v>
      </c>
      <c r="AC9" s="44">
        <f t="shared" si="35"/>
        <v>300</v>
      </c>
      <c r="AD9" s="48">
        <f t="shared" si="36"/>
        <v>168.27499999999998</v>
      </c>
      <c r="AE9" s="44">
        <f t="shared" si="37"/>
        <v>900</v>
      </c>
      <c r="AF9" s="47">
        <f t="shared" si="38"/>
        <v>3000</v>
      </c>
      <c r="AG9" s="49">
        <f t="shared" si="39"/>
        <v>3</v>
      </c>
      <c r="AH9" s="43">
        <f t="shared" si="4"/>
        <v>1000</v>
      </c>
      <c r="AI9" s="46">
        <f t="shared" si="12"/>
        <v>0.78539816339744828</v>
      </c>
      <c r="AJ9" s="44">
        <f t="shared" si="0"/>
        <v>150</v>
      </c>
      <c r="AK9" s="47">
        <f t="shared" si="13"/>
        <v>1441.3660900948396</v>
      </c>
      <c r="AL9" s="44">
        <f t="shared" si="14"/>
        <v>150</v>
      </c>
      <c r="AM9" s="48">
        <f t="shared" si="5"/>
        <v>188.27499999999998</v>
      </c>
      <c r="AN9" s="44">
        <f t="shared" si="15"/>
        <v>600</v>
      </c>
      <c r="AO9" s="47">
        <f t="shared" si="16"/>
        <v>2600</v>
      </c>
      <c r="AP9" s="54">
        <f t="shared" si="17"/>
        <v>2.6</v>
      </c>
      <c r="AQ9" s="43">
        <f t="shared" si="6"/>
        <v>1100</v>
      </c>
      <c r="AR9" s="46">
        <f t="shared" si="18"/>
        <v>0.9503317777109126</v>
      </c>
      <c r="AS9" s="44">
        <f t="shared" si="1"/>
        <v>150</v>
      </c>
      <c r="AT9" s="47">
        <f t="shared" si="19"/>
        <v>1191.2116447064789</v>
      </c>
      <c r="AU9" s="44">
        <f t="shared" si="20"/>
        <v>330</v>
      </c>
      <c r="AV9" s="48">
        <f t="shared" si="21"/>
        <v>168.27499999999998</v>
      </c>
      <c r="AW9" s="44">
        <f t="shared" si="7"/>
        <v>600</v>
      </c>
      <c r="AX9" s="44">
        <f t="shared" si="22"/>
        <v>150</v>
      </c>
      <c r="AY9" s="44">
        <f t="shared" si="8"/>
        <v>300</v>
      </c>
      <c r="AZ9" s="47">
        <f t="shared" si="23"/>
        <v>2900</v>
      </c>
      <c r="BA9" s="49">
        <f t="shared" si="24"/>
        <v>2.6363636363636362</v>
      </c>
      <c r="BB9" s="43">
        <f t="shared" si="9"/>
        <v>1000</v>
      </c>
      <c r="BC9" s="46">
        <f t="shared" si="25"/>
        <v>0.78539816339744828</v>
      </c>
      <c r="BD9" s="44">
        <f t="shared" si="2"/>
        <v>150</v>
      </c>
      <c r="BE9" s="47">
        <f t="shared" si="26"/>
        <v>1441.3660900948396</v>
      </c>
      <c r="BF9" s="44">
        <f t="shared" si="27"/>
        <v>150</v>
      </c>
      <c r="BG9" s="48">
        <f t="shared" si="28"/>
        <v>188.27499999999998</v>
      </c>
      <c r="BH9" s="48">
        <f t="shared" si="29"/>
        <v>300</v>
      </c>
      <c r="BI9" s="44">
        <f t="shared" si="30"/>
        <v>150</v>
      </c>
      <c r="BJ9" s="44">
        <f t="shared" si="10"/>
        <v>300</v>
      </c>
      <c r="BK9" s="44">
        <f>CEILING(BD9+BE9+BF9+BG9+BH9+BI9+BJ9,100)</f>
        <v>2700</v>
      </c>
      <c r="BL9" s="49">
        <f t="shared" si="32"/>
        <v>2.7</v>
      </c>
    </row>
    <row r="10" spans="1:64" x14ac:dyDescent="0.25">
      <c r="B10" t="s">
        <v>8</v>
      </c>
      <c r="D10" s="15">
        <v>10000</v>
      </c>
      <c r="E10" s="16" t="s">
        <v>9</v>
      </c>
      <c r="F10" s="16"/>
      <c r="G10" t="s">
        <v>14</v>
      </c>
      <c r="I10" s="15">
        <v>10</v>
      </c>
      <c r="J10" s="16" t="s">
        <v>15</v>
      </c>
      <c r="M10" s="18">
        <v>3</v>
      </c>
      <c r="N10" s="19" t="s">
        <v>14</v>
      </c>
      <c r="Q10" s="24">
        <f>I10*14.503774</f>
        <v>145.03773999999999</v>
      </c>
      <c r="R10" t="s">
        <v>23</v>
      </c>
      <c r="T10" t="s">
        <v>55</v>
      </c>
      <c r="V10">
        <v>2100</v>
      </c>
      <c r="X10" s="38">
        <v>6</v>
      </c>
      <c r="Y10" s="43">
        <f t="shared" si="11"/>
        <v>1000</v>
      </c>
      <c r="Z10" s="46">
        <f t="shared" si="33"/>
        <v>0.78539816339744828</v>
      </c>
      <c r="AA10" s="44">
        <f t="shared" si="3"/>
        <v>150</v>
      </c>
      <c r="AB10" s="47">
        <f t="shared" si="34"/>
        <v>1441.3660900948396</v>
      </c>
      <c r="AC10" s="44">
        <f t="shared" si="35"/>
        <v>300</v>
      </c>
      <c r="AD10" s="48">
        <f t="shared" si="36"/>
        <v>168.27499999999998</v>
      </c>
      <c r="AE10" s="44">
        <f t="shared" si="37"/>
        <v>900</v>
      </c>
      <c r="AF10" s="47">
        <f t="shared" si="38"/>
        <v>3000</v>
      </c>
      <c r="AG10" s="49">
        <f t="shared" si="39"/>
        <v>3</v>
      </c>
      <c r="AH10" s="43">
        <f t="shared" si="4"/>
        <v>1000</v>
      </c>
      <c r="AI10" s="46">
        <f t="shared" si="12"/>
        <v>0.78539816339744828</v>
      </c>
      <c r="AJ10" s="44">
        <f t="shared" si="0"/>
        <v>150</v>
      </c>
      <c r="AK10" s="47">
        <f t="shared" si="13"/>
        <v>1441.3660900948396</v>
      </c>
      <c r="AL10" s="44">
        <f t="shared" si="14"/>
        <v>150</v>
      </c>
      <c r="AM10" s="48">
        <f t="shared" si="5"/>
        <v>188.27499999999998</v>
      </c>
      <c r="AN10" s="44">
        <f t="shared" si="15"/>
        <v>600</v>
      </c>
      <c r="AO10" s="47">
        <f t="shared" si="16"/>
        <v>2600</v>
      </c>
      <c r="AP10" s="54">
        <f t="shared" si="17"/>
        <v>2.6</v>
      </c>
      <c r="AQ10" s="43">
        <f t="shared" si="6"/>
        <v>1100</v>
      </c>
      <c r="AR10" s="46">
        <f t="shared" si="18"/>
        <v>0.9503317777109126</v>
      </c>
      <c r="AS10" s="44">
        <f t="shared" si="1"/>
        <v>150</v>
      </c>
      <c r="AT10" s="47">
        <f t="shared" si="19"/>
        <v>1191.2116447064789</v>
      </c>
      <c r="AU10" s="44">
        <f t="shared" si="20"/>
        <v>330</v>
      </c>
      <c r="AV10" s="48">
        <f t="shared" si="21"/>
        <v>168.27499999999998</v>
      </c>
      <c r="AW10" s="44">
        <f t="shared" si="7"/>
        <v>600</v>
      </c>
      <c r="AX10" s="44">
        <f t="shared" si="22"/>
        <v>150</v>
      </c>
      <c r="AY10" s="44">
        <f t="shared" si="8"/>
        <v>300</v>
      </c>
      <c r="AZ10" s="47">
        <f t="shared" si="23"/>
        <v>2900</v>
      </c>
      <c r="BA10" s="49">
        <f t="shared" si="24"/>
        <v>2.6363636363636362</v>
      </c>
      <c r="BB10" s="43">
        <f t="shared" si="9"/>
        <v>1000</v>
      </c>
      <c r="BC10" s="46">
        <f t="shared" si="25"/>
        <v>0.78539816339744828</v>
      </c>
      <c r="BD10" s="44">
        <f t="shared" si="2"/>
        <v>150</v>
      </c>
      <c r="BE10" s="47">
        <f t="shared" si="26"/>
        <v>1441.3660900948396</v>
      </c>
      <c r="BF10" s="44">
        <f t="shared" si="27"/>
        <v>150</v>
      </c>
      <c r="BG10" s="48">
        <f t="shared" si="28"/>
        <v>188.27499999999998</v>
      </c>
      <c r="BH10" s="48">
        <f t="shared" si="29"/>
        <v>300</v>
      </c>
      <c r="BI10" s="44">
        <f t="shared" si="30"/>
        <v>150</v>
      </c>
      <c r="BJ10" s="44">
        <f t="shared" si="10"/>
        <v>300</v>
      </c>
      <c r="BK10" s="44">
        <f>CEILING(BD10+BE10+BF10+BG10+BH10+BI10+BJ10,100)</f>
        <v>2700</v>
      </c>
      <c r="BL10" s="49">
        <f t="shared" si="32"/>
        <v>2.7</v>
      </c>
    </row>
    <row r="11" spans="1:64" x14ac:dyDescent="0.25">
      <c r="B11" t="s">
        <v>10</v>
      </c>
      <c r="D11" s="30">
        <v>20.18</v>
      </c>
      <c r="E11" s="16" t="s">
        <v>11</v>
      </c>
      <c r="F11" s="16"/>
      <c r="G11" t="s">
        <v>16</v>
      </c>
      <c r="I11" s="74" t="s">
        <v>17</v>
      </c>
      <c r="J11" s="75"/>
      <c r="K11" s="76"/>
      <c r="M11" s="18">
        <v>4</v>
      </c>
      <c r="N11" s="22" t="s">
        <v>27</v>
      </c>
      <c r="Q11" s="2">
        <f>0.35-0.01*(Q10-100)/100</f>
        <v>0.34549622599999996</v>
      </c>
      <c r="R11" t="s">
        <v>25</v>
      </c>
      <c r="T11" t="s">
        <v>56</v>
      </c>
      <c r="V11">
        <v>8000</v>
      </c>
      <c r="X11" s="38">
        <v>7</v>
      </c>
      <c r="Y11" s="43">
        <f t="shared" si="11"/>
        <v>1000</v>
      </c>
      <c r="Z11" s="46">
        <f t="shared" si="33"/>
        <v>0.78539816339744828</v>
      </c>
      <c r="AA11" s="44">
        <f t="shared" si="3"/>
        <v>150</v>
      </c>
      <c r="AB11" s="47">
        <f t="shared" si="34"/>
        <v>1441.3660900948396</v>
      </c>
      <c r="AC11" s="44">
        <f t="shared" si="35"/>
        <v>300</v>
      </c>
      <c r="AD11" s="48">
        <f t="shared" si="36"/>
        <v>168.27499999999998</v>
      </c>
      <c r="AE11" s="44">
        <f t="shared" si="37"/>
        <v>900</v>
      </c>
      <c r="AF11" s="47">
        <f t="shared" si="38"/>
        <v>3000</v>
      </c>
      <c r="AG11" s="49">
        <f t="shared" si="39"/>
        <v>3</v>
      </c>
      <c r="AH11" s="43">
        <f t="shared" si="4"/>
        <v>1000</v>
      </c>
      <c r="AI11" s="46">
        <f t="shared" si="12"/>
        <v>0.78539816339744828</v>
      </c>
      <c r="AJ11" s="44">
        <f t="shared" si="0"/>
        <v>150</v>
      </c>
      <c r="AK11" s="47">
        <f t="shared" si="13"/>
        <v>1441.3660900948396</v>
      </c>
      <c r="AL11" s="44">
        <f t="shared" si="14"/>
        <v>150</v>
      </c>
      <c r="AM11" s="48">
        <f t="shared" si="5"/>
        <v>188.27499999999998</v>
      </c>
      <c r="AN11" s="44">
        <f t="shared" si="15"/>
        <v>600</v>
      </c>
      <c r="AO11" s="47">
        <f t="shared" si="16"/>
        <v>2600</v>
      </c>
      <c r="AP11" s="54">
        <f t="shared" si="17"/>
        <v>2.6</v>
      </c>
      <c r="AQ11" s="43">
        <f t="shared" si="6"/>
        <v>1100</v>
      </c>
      <c r="AR11" s="46">
        <f t="shared" si="18"/>
        <v>0.9503317777109126</v>
      </c>
      <c r="AS11" s="44">
        <f t="shared" si="1"/>
        <v>150</v>
      </c>
      <c r="AT11" s="47">
        <f t="shared" si="19"/>
        <v>1191.2116447064789</v>
      </c>
      <c r="AU11" s="44">
        <f t="shared" si="20"/>
        <v>330</v>
      </c>
      <c r="AV11" s="48">
        <f t="shared" si="21"/>
        <v>168.27499999999998</v>
      </c>
      <c r="AW11" s="44">
        <f t="shared" si="7"/>
        <v>600</v>
      </c>
      <c r="AX11" s="44">
        <f t="shared" si="22"/>
        <v>150</v>
      </c>
      <c r="AY11" s="44">
        <f t="shared" si="8"/>
        <v>300</v>
      </c>
      <c r="AZ11" s="47">
        <f t="shared" si="23"/>
        <v>2900</v>
      </c>
      <c r="BA11" s="49">
        <f t="shared" si="24"/>
        <v>2.6363636363636362</v>
      </c>
      <c r="BB11" s="43">
        <f t="shared" si="9"/>
        <v>1000</v>
      </c>
      <c r="BC11" s="46">
        <f t="shared" si="25"/>
        <v>0.78539816339744828</v>
      </c>
      <c r="BD11" s="44">
        <f t="shared" si="2"/>
        <v>150</v>
      </c>
      <c r="BE11" s="47">
        <f t="shared" si="26"/>
        <v>1441.3660900948396</v>
      </c>
      <c r="BF11" s="44">
        <f t="shared" si="27"/>
        <v>150</v>
      </c>
      <c r="BG11" s="48">
        <f t="shared" si="28"/>
        <v>188.27499999999998</v>
      </c>
      <c r="BH11" s="48">
        <f t="shared" si="29"/>
        <v>300</v>
      </c>
      <c r="BI11" s="44">
        <f t="shared" si="30"/>
        <v>150</v>
      </c>
      <c r="BJ11" s="44">
        <f t="shared" si="10"/>
        <v>300</v>
      </c>
      <c r="BK11" s="44">
        <f t="shared" si="31"/>
        <v>2700</v>
      </c>
      <c r="BL11" s="49">
        <f t="shared" si="32"/>
        <v>2.7</v>
      </c>
    </row>
    <row r="12" spans="1:64" x14ac:dyDescent="0.25">
      <c r="B12" t="s">
        <v>12</v>
      </c>
      <c r="D12" s="15">
        <v>5000</v>
      </c>
      <c r="E12" s="16" t="s">
        <v>9</v>
      </c>
      <c r="F12" s="16"/>
      <c r="G12" t="s">
        <v>29</v>
      </c>
      <c r="I12" s="2">
        <f>0.3048*Q20</f>
        <v>0.1053072496848</v>
      </c>
      <c r="J12" s="16" t="s">
        <v>30</v>
      </c>
      <c r="N12" s="25" t="s">
        <v>81</v>
      </c>
      <c r="T12" t="s">
        <v>62</v>
      </c>
      <c r="V12">
        <f>IF(ISNUMBER(D21),D21,D20)</f>
        <v>2100</v>
      </c>
      <c r="W12" t="s">
        <v>63</v>
      </c>
      <c r="X12" s="38">
        <v>8</v>
      </c>
      <c r="Y12" s="43">
        <f t="shared" si="11"/>
        <v>1000</v>
      </c>
      <c r="Z12" s="46">
        <f t="shared" si="33"/>
        <v>0.78539816339744828</v>
      </c>
      <c r="AA12" s="44">
        <f t="shared" si="3"/>
        <v>150</v>
      </c>
      <c r="AB12" s="47">
        <f t="shared" si="34"/>
        <v>1441.3660900948396</v>
      </c>
      <c r="AC12" s="44">
        <f t="shared" si="35"/>
        <v>300</v>
      </c>
      <c r="AD12" s="48">
        <f t="shared" si="36"/>
        <v>168.27499999999998</v>
      </c>
      <c r="AE12" s="44">
        <f t="shared" si="37"/>
        <v>900</v>
      </c>
      <c r="AF12" s="47">
        <f t="shared" si="38"/>
        <v>3000</v>
      </c>
      <c r="AG12" s="49">
        <f t="shared" si="39"/>
        <v>3</v>
      </c>
      <c r="AH12" s="43">
        <f t="shared" si="4"/>
        <v>1000</v>
      </c>
      <c r="AI12" s="46">
        <f t="shared" si="12"/>
        <v>0.78539816339744828</v>
      </c>
      <c r="AJ12" s="44">
        <f t="shared" si="0"/>
        <v>150</v>
      </c>
      <c r="AK12" s="47">
        <f t="shared" si="13"/>
        <v>1441.3660900948396</v>
      </c>
      <c r="AL12" s="44">
        <f t="shared" si="14"/>
        <v>150</v>
      </c>
      <c r="AM12" s="48">
        <f t="shared" si="5"/>
        <v>188.27499999999998</v>
      </c>
      <c r="AN12" s="44">
        <f t="shared" si="15"/>
        <v>600</v>
      </c>
      <c r="AO12" s="47">
        <f t="shared" si="16"/>
        <v>2600</v>
      </c>
      <c r="AP12" s="54">
        <f t="shared" si="17"/>
        <v>2.6</v>
      </c>
      <c r="AQ12" s="43">
        <f t="shared" si="6"/>
        <v>1100</v>
      </c>
      <c r="AR12" s="46">
        <f t="shared" si="18"/>
        <v>0.9503317777109126</v>
      </c>
      <c r="AS12" s="44">
        <f t="shared" si="1"/>
        <v>150</v>
      </c>
      <c r="AT12" s="47">
        <f t="shared" si="19"/>
        <v>1191.2116447064789</v>
      </c>
      <c r="AU12" s="44">
        <f t="shared" si="20"/>
        <v>330</v>
      </c>
      <c r="AV12" s="48">
        <f t="shared" si="21"/>
        <v>168.27499999999998</v>
      </c>
      <c r="AW12" s="44">
        <f t="shared" si="7"/>
        <v>600</v>
      </c>
      <c r="AX12" s="44">
        <f t="shared" si="22"/>
        <v>150</v>
      </c>
      <c r="AY12" s="44">
        <f t="shared" si="8"/>
        <v>300</v>
      </c>
      <c r="AZ12" s="47">
        <f t="shared" si="23"/>
        <v>2900</v>
      </c>
      <c r="BA12" s="49">
        <f t="shared" si="24"/>
        <v>2.6363636363636362</v>
      </c>
      <c r="BB12" s="43">
        <f t="shared" si="9"/>
        <v>1000</v>
      </c>
      <c r="BC12" s="46">
        <f t="shared" si="25"/>
        <v>0.78539816339744828</v>
      </c>
      <c r="BD12" s="44">
        <f t="shared" si="2"/>
        <v>150</v>
      </c>
      <c r="BE12" s="47">
        <f t="shared" si="26"/>
        <v>1441.3660900948396</v>
      </c>
      <c r="BF12" s="44">
        <f t="shared" si="27"/>
        <v>150</v>
      </c>
      <c r="BG12" s="48">
        <f t="shared" si="28"/>
        <v>188.27499999999998</v>
      </c>
      <c r="BH12" s="48">
        <f t="shared" si="29"/>
        <v>300</v>
      </c>
      <c r="BI12" s="44">
        <f t="shared" si="30"/>
        <v>150</v>
      </c>
      <c r="BJ12" s="44">
        <f t="shared" si="10"/>
        <v>300</v>
      </c>
      <c r="BK12" s="44">
        <f>CEILING(BD12+BE12+BF12+BG12+BH12+BI12+BJ12,100)</f>
        <v>2700</v>
      </c>
      <c r="BL12" s="49">
        <f t="shared" si="32"/>
        <v>2.7</v>
      </c>
    </row>
    <row r="13" spans="1:64" x14ac:dyDescent="0.25">
      <c r="B13" t="s">
        <v>13</v>
      </c>
      <c r="D13" s="27">
        <v>736.1</v>
      </c>
      <c r="E13" s="16" t="s">
        <v>11</v>
      </c>
      <c r="F13" s="16"/>
      <c r="G13" t="s">
        <v>31</v>
      </c>
      <c r="I13" s="30"/>
      <c r="J13" s="16" t="s">
        <v>30</v>
      </c>
      <c r="K13" s="29"/>
      <c r="O13">
        <v>0</v>
      </c>
      <c r="P13" t="s">
        <v>24</v>
      </c>
      <c r="Q13">
        <v>0.35</v>
      </c>
      <c r="R13" t="s">
        <v>25</v>
      </c>
      <c r="T13" t="s">
        <v>64</v>
      </c>
      <c r="V13" s="23">
        <f>(D10+D12)/(D10/D11+D12/D13)</f>
        <v>29.860688296546453</v>
      </c>
      <c r="W13" t="s">
        <v>65</v>
      </c>
      <c r="X13" s="38">
        <v>9</v>
      </c>
      <c r="Y13" s="43">
        <f t="shared" si="11"/>
        <v>1000</v>
      </c>
      <c r="Z13" s="46">
        <f t="shared" si="33"/>
        <v>0.78539816339744828</v>
      </c>
      <c r="AA13" s="44">
        <f t="shared" si="3"/>
        <v>150</v>
      </c>
      <c r="AB13" s="47">
        <f t="shared" si="34"/>
        <v>1441.3660900948396</v>
      </c>
      <c r="AC13" s="44">
        <f t="shared" si="35"/>
        <v>300</v>
      </c>
      <c r="AD13" s="48">
        <f t="shared" si="36"/>
        <v>168.27499999999998</v>
      </c>
      <c r="AE13" s="44">
        <f t="shared" si="37"/>
        <v>900</v>
      </c>
      <c r="AF13" s="47">
        <f t="shared" si="38"/>
        <v>3000</v>
      </c>
      <c r="AG13" s="49">
        <f t="shared" si="39"/>
        <v>3</v>
      </c>
      <c r="AH13" s="43">
        <f t="shared" si="4"/>
        <v>1000</v>
      </c>
      <c r="AI13" s="46">
        <f t="shared" si="12"/>
        <v>0.78539816339744828</v>
      </c>
      <c r="AJ13" s="44">
        <f t="shared" si="0"/>
        <v>150</v>
      </c>
      <c r="AK13" s="47">
        <f t="shared" si="13"/>
        <v>1441.3660900948396</v>
      </c>
      <c r="AL13" s="44">
        <f t="shared" si="14"/>
        <v>150</v>
      </c>
      <c r="AM13" s="48">
        <f t="shared" si="5"/>
        <v>188.27499999999998</v>
      </c>
      <c r="AN13" s="44">
        <f t="shared" si="15"/>
        <v>600</v>
      </c>
      <c r="AO13" s="47">
        <f t="shared" si="16"/>
        <v>2600</v>
      </c>
      <c r="AP13" s="54">
        <f t="shared" si="17"/>
        <v>2.6</v>
      </c>
      <c r="AQ13" s="43">
        <f t="shared" si="6"/>
        <v>1100</v>
      </c>
      <c r="AR13" s="46">
        <f t="shared" si="18"/>
        <v>0.9503317777109126</v>
      </c>
      <c r="AS13" s="44">
        <f t="shared" si="1"/>
        <v>150</v>
      </c>
      <c r="AT13" s="47">
        <f t="shared" si="19"/>
        <v>1191.2116447064789</v>
      </c>
      <c r="AU13" s="44">
        <f t="shared" si="20"/>
        <v>330</v>
      </c>
      <c r="AV13" s="48">
        <f t="shared" si="21"/>
        <v>168.27499999999998</v>
      </c>
      <c r="AW13" s="44">
        <f t="shared" si="7"/>
        <v>600</v>
      </c>
      <c r="AX13" s="44">
        <f t="shared" si="22"/>
        <v>150</v>
      </c>
      <c r="AY13" s="44">
        <f t="shared" si="8"/>
        <v>300</v>
      </c>
      <c r="AZ13" s="47">
        <f t="shared" si="23"/>
        <v>2900</v>
      </c>
      <c r="BA13" s="49">
        <f t="shared" si="24"/>
        <v>2.6363636363636362</v>
      </c>
      <c r="BB13" s="43">
        <f t="shared" si="9"/>
        <v>1000</v>
      </c>
      <c r="BC13" s="46">
        <f t="shared" si="25"/>
        <v>0.78539816339744828</v>
      </c>
      <c r="BD13" s="44">
        <f t="shared" si="2"/>
        <v>150</v>
      </c>
      <c r="BE13" s="47">
        <f t="shared" si="26"/>
        <v>1441.3660900948396</v>
      </c>
      <c r="BF13" s="44">
        <f t="shared" si="27"/>
        <v>150</v>
      </c>
      <c r="BG13" s="48">
        <f t="shared" si="28"/>
        <v>188.27499999999998</v>
      </c>
      <c r="BH13" s="48">
        <f t="shared" si="29"/>
        <v>300</v>
      </c>
      <c r="BI13" s="44">
        <f t="shared" si="30"/>
        <v>150</v>
      </c>
      <c r="BJ13" s="44">
        <f t="shared" si="10"/>
        <v>300</v>
      </c>
      <c r="BK13" s="44">
        <f t="shared" si="31"/>
        <v>2700</v>
      </c>
      <c r="BL13" s="49">
        <f t="shared" si="32"/>
        <v>2.7</v>
      </c>
    </row>
    <row r="14" spans="1:64" x14ac:dyDescent="0.25">
      <c r="B14" t="s">
        <v>46</v>
      </c>
      <c r="D14" s="15">
        <v>5</v>
      </c>
      <c r="E14" s="16" t="s">
        <v>48</v>
      </c>
      <c r="G14" t="s">
        <v>37</v>
      </c>
      <c r="I14">
        <f>P49</f>
        <v>1100</v>
      </c>
      <c r="J14" s="28" t="s">
        <v>43</v>
      </c>
      <c r="O14">
        <v>100</v>
      </c>
      <c r="P14" t="s">
        <v>24</v>
      </c>
      <c r="Q14">
        <v>0.35</v>
      </c>
      <c r="R14" t="s">
        <v>25</v>
      </c>
      <c r="T14" t="s">
        <v>66</v>
      </c>
      <c r="V14" s="26">
        <f>SQRT(V12/V13)</f>
        <v>8.3860942741826552</v>
      </c>
      <c r="W14" t="s">
        <v>30</v>
      </c>
      <c r="X14" s="38">
        <v>10</v>
      </c>
      <c r="Y14" s="43">
        <f t="shared" si="11"/>
        <v>1000</v>
      </c>
      <c r="Z14" s="46">
        <f t="shared" si="33"/>
        <v>0.78539816339744828</v>
      </c>
      <c r="AA14" s="44">
        <f t="shared" si="3"/>
        <v>150</v>
      </c>
      <c r="AB14" s="47">
        <f t="shared" si="34"/>
        <v>1441.3660900948396</v>
      </c>
      <c r="AC14" s="44">
        <f t="shared" si="35"/>
        <v>300</v>
      </c>
      <c r="AD14" s="48">
        <f t="shared" si="36"/>
        <v>168.27499999999998</v>
      </c>
      <c r="AE14" s="44">
        <f t="shared" si="37"/>
        <v>900</v>
      </c>
      <c r="AF14" s="47">
        <f t="shared" si="38"/>
        <v>3000</v>
      </c>
      <c r="AG14" s="49">
        <f t="shared" si="39"/>
        <v>3</v>
      </c>
      <c r="AH14" s="43">
        <f t="shared" si="4"/>
        <v>1000</v>
      </c>
      <c r="AI14" s="46">
        <f t="shared" si="12"/>
        <v>0.78539816339744828</v>
      </c>
      <c r="AJ14" s="44">
        <f t="shared" si="0"/>
        <v>150</v>
      </c>
      <c r="AK14" s="47">
        <f t="shared" si="13"/>
        <v>1441.3660900948396</v>
      </c>
      <c r="AL14" s="44">
        <f t="shared" si="14"/>
        <v>150</v>
      </c>
      <c r="AM14" s="48">
        <f t="shared" si="5"/>
        <v>188.27499999999998</v>
      </c>
      <c r="AN14" s="44">
        <f t="shared" si="15"/>
        <v>600</v>
      </c>
      <c r="AO14" s="47">
        <f t="shared" si="16"/>
        <v>2600</v>
      </c>
      <c r="AP14" s="54">
        <f t="shared" si="17"/>
        <v>2.6</v>
      </c>
      <c r="AQ14" s="43">
        <f t="shared" si="6"/>
        <v>1100</v>
      </c>
      <c r="AR14" s="46">
        <f t="shared" si="18"/>
        <v>0.9503317777109126</v>
      </c>
      <c r="AS14" s="44">
        <f t="shared" si="1"/>
        <v>150</v>
      </c>
      <c r="AT14" s="47">
        <f t="shared" si="19"/>
        <v>1191.2116447064789</v>
      </c>
      <c r="AU14" s="44">
        <f t="shared" si="20"/>
        <v>330</v>
      </c>
      <c r="AV14" s="48">
        <f t="shared" si="21"/>
        <v>168.27499999999998</v>
      </c>
      <c r="AW14" s="44">
        <f t="shared" si="7"/>
        <v>600</v>
      </c>
      <c r="AX14" s="44">
        <f t="shared" si="22"/>
        <v>150</v>
      </c>
      <c r="AY14" s="44">
        <f t="shared" si="8"/>
        <v>300</v>
      </c>
      <c r="AZ14" s="47">
        <f t="shared" si="23"/>
        <v>2900</v>
      </c>
      <c r="BA14" s="49">
        <f t="shared" si="24"/>
        <v>2.6363636363636362</v>
      </c>
      <c r="BB14" s="43">
        <f t="shared" si="9"/>
        <v>1000</v>
      </c>
      <c r="BC14" s="46">
        <f t="shared" si="25"/>
        <v>0.78539816339744828</v>
      </c>
      <c r="BD14" s="44">
        <f t="shared" si="2"/>
        <v>150</v>
      </c>
      <c r="BE14" s="47">
        <f t="shared" si="26"/>
        <v>1441.3660900948396</v>
      </c>
      <c r="BF14" s="44">
        <f t="shared" si="27"/>
        <v>150</v>
      </c>
      <c r="BG14" s="48">
        <f t="shared" si="28"/>
        <v>188.27499999999998</v>
      </c>
      <c r="BH14" s="48">
        <f t="shared" si="29"/>
        <v>300</v>
      </c>
      <c r="BI14" s="44">
        <f t="shared" si="30"/>
        <v>150</v>
      </c>
      <c r="BJ14" s="44">
        <f t="shared" si="10"/>
        <v>300</v>
      </c>
      <c r="BK14" s="44">
        <f t="shared" si="31"/>
        <v>2700</v>
      </c>
      <c r="BL14" s="49">
        <f t="shared" si="32"/>
        <v>2.7</v>
      </c>
    </row>
    <row r="15" spans="1:64" x14ac:dyDescent="0.25">
      <c r="B15" t="s">
        <v>47</v>
      </c>
      <c r="D15" s="27">
        <v>0.56599999999999995</v>
      </c>
      <c r="E15" s="16" t="s">
        <v>49</v>
      </c>
      <c r="G15" t="s">
        <v>44</v>
      </c>
      <c r="I15" s="15"/>
      <c r="J15" s="16" t="s">
        <v>43</v>
      </c>
      <c r="K15" s="29"/>
      <c r="O15">
        <v>300</v>
      </c>
      <c r="P15" t="s">
        <v>24</v>
      </c>
      <c r="Q15">
        <v>0.33</v>
      </c>
      <c r="R15" t="s">
        <v>25</v>
      </c>
      <c r="T15" t="s">
        <v>67</v>
      </c>
      <c r="V15">
        <f>(D10/D11+D12/D13)/3600</f>
        <v>0.13953685947515695</v>
      </c>
      <c r="W15" t="s">
        <v>68</v>
      </c>
      <c r="X15" s="38">
        <v>11</v>
      </c>
      <c r="Y15" s="43">
        <f t="shared" si="11"/>
        <v>1000</v>
      </c>
      <c r="Z15" s="46">
        <f t="shared" si="33"/>
        <v>0.78539816339744828</v>
      </c>
      <c r="AA15" s="44">
        <f t="shared" si="3"/>
        <v>150</v>
      </c>
      <c r="AB15" s="47">
        <f t="shared" si="34"/>
        <v>1441.3660900948396</v>
      </c>
      <c r="AC15" s="44">
        <f t="shared" si="35"/>
        <v>300</v>
      </c>
      <c r="AD15" s="48">
        <f t="shared" si="36"/>
        <v>168.27499999999998</v>
      </c>
      <c r="AE15" s="44">
        <f t="shared" si="37"/>
        <v>900</v>
      </c>
      <c r="AF15" s="47">
        <f t="shared" si="38"/>
        <v>3000</v>
      </c>
      <c r="AG15" s="49">
        <f t="shared" si="39"/>
        <v>3</v>
      </c>
      <c r="AH15" s="43">
        <f t="shared" si="4"/>
        <v>1000</v>
      </c>
      <c r="AI15" s="46">
        <f t="shared" si="12"/>
        <v>0.78539816339744828</v>
      </c>
      <c r="AJ15" s="44">
        <f t="shared" si="0"/>
        <v>150</v>
      </c>
      <c r="AK15" s="47">
        <f t="shared" si="13"/>
        <v>1441.3660900948396</v>
      </c>
      <c r="AL15" s="44">
        <f t="shared" si="14"/>
        <v>150</v>
      </c>
      <c r="AM15" s="48">
        <f t="shared" si="5"/>
        <v>188.27499999999998</v>
      </c>
      <c r="AN15" s="44">
        <f t="shared" si="15"/>
        <v>600</v>
      </c>
      <c r="AO15" s="47">
        <f t="shared" si="16"/>
        <v>2600</v>
      </c>
      <c r="AP15" s="54">
        <f t="shared" si="17"/>
        <v>2.6</v>
      </c>
      <c r="AQ15" s="43">
        <f t="shared" si="6"/>
        <v>1100</v>
      </c>
      <c r="AR15" s="46">
        <f t="shared" si="18"/>
        <v>0.9503317777109126</v>
      </c>
      <c r="AS15" s="44">
        <f t="shared" si="1"/>
        <v>150</v>
      </c>
      <c r="AT15" s="47">
        <f t="shared" si="19"/>
        <v>1191.2116447064789</v>
      </c>
      <c r="AU15" s="44">
        <f t="shared" si="20"/>
        <v>330</v>
      </c>
      <c r="AV15" s="48">
        <f t="shared" si="21"/>
        <v>168.27499999999998</v>
      </c>
      <c r="AW15" s="44">
        <f t="shared" si="7"/>
        <v>600</v>
      </c>
      <c r="AX15" s="44">
        <f t="shared" si="22"/>
        <v>150</v>
      </c>
      <c r="AY15" s="44">
        <f t="shared" si="8"/>
        <v>300</v>
      </c>
      <c r="AZ15" s="47">
        <f t="shared" si="23"/>
        <v>2900</v>
      </c>
      <c r="BA15" s="49">
        <f t="shared" si="24"/>
        <v>2.6363636363636362</v>
      </c>
      <c r="BB15" s="43">
        <f t="shared" si="9"/>
        <v>1000</v>
      </c>
      <c r="BC15" s="46">
        <f t="shared" si="25"/>
        <v>0.78539816339744828</v>
      </c>
      <c r="BD15" s="44">
        <f t="shared" si="2"/>
        <v>150</v>
      </c>
      <c r="BE15" s="47">
        <f t="shared" si="26"/>
        <v>1441.3660900948396</v>
      </c>
      <c r="BF15" s="44">
        <f t="shared" si="27"/>
        <v>150</v>
      </c>
      <c r="BG15" s="48">
        <f t="shared" si="28"/>
        <v>188.27499999999998</v>
      </c>
      <c r="BH15" s="48">
        <f t="shared" si="29"/>
        <v>300</v>
      </c>
      <c r="BI15" s="44">
        <f t="shared" si="30"/>
        <v>150</v>
      </c>
      <c r="BJ15" s="44">
        <f t="shared" si="10"/>
        <v>300</v>
      </c>
      <c r="BK15" s="44">
        <f t="shared" si="31"/>
        <v>2700</v>
      </c>
      <c r="BL15" s="49">
        <f t="shared" si="32"/>
        <v>2.7</v>
      </c>
    </row>
    <row r="16" spans="1:64" x14ac:dyDescent="0.25">
      <c r="B16" t="s">
        <v>83</v>
      </c>
      <c r="D16" s="15">
        <v>3</v>
      </c>
      <c r="G16" s="65" t="str">
        <f>IF(P50&lt;=D16,"","Increase Diameter to reduce L/D")</f>
        <v/>
      </c>
      <c r="O16">
        <v>600</v>
      </c>
      <c r="P16" t="s">
        <v>24</v>
      </c>
      <c r="Q16">
        <v>0.3</v>
      </c>
      <c r="R16" t="s">
        <v>25</v>
      </c>
      <c r="T16" t="s">
        <v>69</v>
      </c>
      <c r="V16">
        <f>V15/V14</f>
        <v>1.6639075940838598E-2</v>
      </c>
      <c r="W16" t="s">
        <v>70</v>
      </c>
      <c r="X16" s="38">
        <v>12</v>
      </c>
      <c r="Y16" s="43">
        <f t="shared" si="11"/>
        <v>1000</v>
      </c>
      <c r="Z16" s="46">
        <f t="shared" si="33"/>
        <v>0.78539816339744828</v>
      </c>
      <c r="AA16" s="44">
        <f t="shared" si="3"/>
        <v>150</v>
      </c>
      <c r="AB16" s="47">
        <f t="shared" si="34"/>
        <v>1441.3660900948396</v>
      </c>
      <c r="AC16" s="44">
        <f t="shared" si="35"/>
        <v>300</v>
      </c>
      <c r="AD16" s="48">
        <f t="shared" si="36"/>
        <v>168.27499999999998</v>
      </c>
      <c r="AE16" s="44">
        <f t="shared" si="37"/>
        <v>900</v>
      </c>
      <c r="AF16" s="47">
        <f t="shared" si="38"/>
        <v>3000</v>
      </c>
      <c r="AG16" s="49">
        <f t="shared" si="39"/>
        <v>3</v>
      </c>
      <c r="AH16" s="43">
        <f t="shared" si="4"/>
        <v>1000</v>
      </c>
      <c r="AI16" s="46">
        <f t="shared" si="12"/>
        <v>0.78539816339744828</v>
      </c>
      <c r="AJ16" s="44">
        <f t="shared" si="0"/>
        <v>150</v>
      </c>
      <c r="AK16" s="47">
        <f t="shared" si="13"/>
        <v>1441.3660900948396</v>
      </c>
      <c r="AL16" s="44">
        <f t="shared" si="14"/>
        <v>150</v>
      </c>
      <c r="AM16" s="48">
        <f t="shared" si="5"/>
        <v>188.27499999999998</v>
      </c>
      <c r="AN16" s="44">
        <f t="shared" si="15"/>
        <v>600</v>
      </c>
      <c r="AO16" s="47">
        <f t="shared" si="16"/>
        <v>2600</v>
      </c>
      <c r="AP16" s="54">
        <f t="shared" si="17"/>
        <v>2.6</v>
      </c>
      <c r="AQ16" s="43">
        <f t="shared" si="6"/>
        <v>1100</v>
      </c>
      <c r="AR16" s="46">
        <f t="shared" si="18"/>
        <v>0.9503317777109126</v>
      </c>
      <c r="AS16" s="44">
        <f t="shared" si="1"/>
        <v>150</v>
      </c>
      <c r="AT16" s="47">
        <f t="shared" si="19"/>
        <v>1191.2116447064789</v>
      </c>
      <c r="AU16" s="44">
        <f t="shared" si="20"/>
        <v>330</v>
      </c>
      <c r="AV16" s="48">
        <f t="shared" si="21"/>
        <v>168.27499999999998</v>
      </c>
      <c r="AW16" s="44">
        <f t="shared" si="7"/>
        <v>600</v>
      </c>
      <c r="AX16" s="44">
        <f t="shared" si="22"/>
        <v>150</v>
      </c>
      <c r="AY16" s="44">
        <f t="shared" si="8"/>
        <v>300</v>
      </c>
      <c r="AZ16" s="47">
        <f t="shared" si="23"/>
        <v>2900</v>
      </c>
      <c r="BA16" s="49">
        <f t="shared" si="24"/>
        <v>2.6363636363636362</v>
      </c>
      <c r="BB16" s="43">
        <f t="shared" si="9"/>
        <v>1000</v>
      </c>
      <c r="BC16" s="46">
        <f t="shared" si="25"/>
        <v>0.78539816339744828</v>
      </c>
      <c r="BD16" s="44">
        <f t="shared" si="2"/>
        <v>150</v>
      </c>
      <c r="BE16" s="47">
        <f t="shared" si="26"/>
        <v>1441.3660900948396</v>
      </c>
      <c r="BF16" s="44">
        <f t="shared" si="27"/>
        <v>150</v>
      </c>
      <c r="BG16" s="48">
        <f t="shared" si="28"/>
        <v>188.27499999999998</v>
      </c>
      <c r="BH16" s="48">
        <f t="shared" si="29"/>
        <v>300</v>
      </c>
      <c r="BI16" s="44">
        <f t="shared" si="30"/>
        <v>150</v>
      </c>
      <c r="BJ16" s="44">
        <f t="shared" si="10"/>
        <v>300</v>
      </c>
      <c r="BK16" s="44">
        <f t="shared" si="31"/>
        <v>2700</v>
      </c>
      <c r="BL16" s="49">
        <f t="shared" si="32"/>
        <v>2.7</v>
      </c>
    </row>
    <row r="17" spans="2:64" x14ac:dyDescent="0.25">
      <c r="O17">
        <v>900</v>
      </c>
      <c r="P17" t="s">
        <v>24</v>
      </c>
      <c r="Q17">
        <v>0.27</v>
      </c>
      <c r="R17" t="s">
        <v>25</v>
      </c>
      <c r="T17" t="s">
        <v>71</v>
      </c>
      <c r="V17" s="24">
        <f>SQRT(4*V16/PI())*1000</f>
        <v>145.55249731875827</v>
      </c>
      <c r="W17" t="s">
        <v>43</v>
      </c>
      <c r="X17" s="38">
        <v>13</v>
      </c>
      <c r="Y17" s="43">
        <f t="shared" si="11"/>
        <v>1000</v>
      </c>
      <c r="Z17" s="46">
        <f t="shared" si="33"/>
        <v>0.78539816339744828</v>
      </c>
      <c r="AA17" s="44">
        <f t="shared" si="3"/>
        <v>150</v>
      </c>
      <c r="AB17" s="47">
        <f t="shared" si="34"/>
        <v>1441.3660900948396</v>
      </c>
      <c r="AC17" s="44">
        <f t="shared" si="35"/>
        <v>300</v>
      </c>
      <c r="AD17" s="48">
        <f t="shared" si="36"/>
        <v>168.27499999999998</v>
      </c>
      <c r="AE17" s="44">
        <f t="shared" si="37"/>
        <v>900</v>
      </c>
      <c r="AF17" s="47">
        <f t="shared" si="38"/>
        <v>3000</v>
      </c>
      <c r="AG17" s="49">
        <f t="shared" si="39"/>
        <v>3</v>
      </c>
      <c r="AH17" s="43">
        <f t="shared" si="4"/>
        <v>1000</v>
      </c>
      <c r="AI17" s="46">
        <f t="shared" si="12"/>
        <v>0.78539816339744828</v>
      </c>
      <c r="AJ17" s="44">
        <f t="shared" si="0"/>
        <v>150</v>
      </c>
      <c r="AK17" s="47">
        <f t="shared" si="13"/>
        <v>1441.3660900948396</v>
      </c>
      <c r="AL17" s="44">
        <f t="shared" si="14"/>
        <v>150</v>
      </c>
      <c r="AM17" s="48">
        <f t="shared" si="5"/>
        <v>188.27499999999998</v>
      </c>
      <c r="AN17" s="44">
        <f t="shared" si="15"/>
        <v>600</v>
      </c>
      <c r="AO17" s="47">
        <f t="shared" si="16"/>
        <v>2600</v>
      </c>
      <c r="AP17" s="54">
        <f t="shared" si="17"/>
        <v>2.6</v>
      </c>
      <c r="AQ17" s="43">
        <f t="shared" si="6"/>
        <v>1100</v>
      </c>
      <c r="AR17" s="46">
        <f t="shared" si="18"/>
        <v>0.9503317777109126</v>
      </c>
      <c r="AS17" s="44">
        <f t="shared" si="1"/>
        <v>150</v>
      </c>
      <c r="AT17" s="47">
        <f t="shared" si="19"/>
        <v>1191.2116447064789</v>
      </c>
      <c r="AU17" s="44">
        <f t="shared" si="20"/>
        <v>330</v>
      </c>
      <c r="AV17" s="48">
        <f t="shared" si="21"/>
        <v>168.27499999999998</v>
      </c>
      <c r="AW17" s="44">
        <f t="shared" si="7"/>
        <v>600</v>
      </c>
      <c r="AX17" s="44">
        <f t="shared" si="22"/>
        <v>150</v>
      </c>
      <c r="AY17" s="44">
        <f t="shared" si="8"/>
        <v>300</v>
      </c>
      <c r="AZ17" s="47">
        <f t="shared" si="23"/>
        <v>2900</v>
      </c>
      <c r="BA17" s="49">
        <f t="shared" si="24"/>
        <v>2.6363636363636362</v>
      </c>
      <c r="BB17" s="43">
        <f t="shared" si="9"/>
        <v>1000</v>
      </c>
      <c r="BC17" s="46">
        <f t="shared" si="25"/>
        <v>0.78539816339744828</v>
      </c>
      <c r="BD17" s="44">
        <f t="shared" si="2"/>
        <v>150</v>
      </c>
      <c r="BE17" s="47">
        <f t="shared" si="26"/>
        <v>1441.3660900948396</v>
      </c>
      <c r="BF17" s="44">
        <f t="shared" si="27"/>
        <v>150</v>
      </c>
      <c r="BG17" s="48">
        <f t="shared" si="28"/>
        <v>188.27499999999998</v>
      </c>
      <c r="BH17" s="48">
        <f t="shared" si="29"/>
        <v>300</v>
      </c>
      <c r="BI17" s="44">
        <f t="shared" si="30"/>
        <v>150</v>
      </c>
      <c r="BJ17" s="44">
        <f t="shared" si="10"/>
        <v>300</v>
      </c>
      <c r="BK17" s="44">
        <f t="shared" si="31"/>
        <v>2700</v>
      </c>
      <c r="BL17" s="49">
        <f t="shared" si="32"/>
        <v>2.7</v>
      </c>
    </row>
    <row r="18" spans="2:64" x14ac:dyDescent="0.25">
      <c r="B18" s="13" t="s">
        <v>125</v>
      </c>
      <c r="C18" s="14"/>
      <c r="D18" s="14"/>
      <c r="E18" s="14"/>
      <c r="G18" s="13" t="s">
        <v>126</v>
      </c>
      <c r="H18" s="14"/>
      <c r="I18" s="14"/>
      <c r="J18" s="14"/>
      <c r="O18">
        <v>1500</v>
      </c>
      <c r="P18" t="s">
        <v>24</v>
      </c>
      <c r="Q18">
        <v>0.21</v>
      </c>
      <c r="R18" t="s">
        <v>25</v>
      </c>
      <c r="X18" s="38">
        <v>14</v>
      </c>
      <c r="Y18" s="43">
        <f t="shared" si="11"/>
        <v>1000</v>
      </c>
      <c r="Z18" s="46">
        <f t="shared" si="33"/>
        <v>0.78539816339744828</v>
      </c>
      <c r="AA18" s="44">
        <f t="shared" si="3"/>
        <v>150</v>
      </c>
      <c r="AB18" s="47">
        <f t="shared" si="34"/>
        <v>1441.3660900948396</v>
      </c>
      <c r="AC18" s="44">
        <f t="shared" si="35"/>
        <v>300</v>
      </c>
      <c r="AD18" s="48">
        <f t="shared" si="36"/>
        <v>168.27499999999998</v>
      </c>
      <c r="AE18" s="44">
        <f t="shared" si="37"/>
        <v>900</v>
      </c>
      <c r="AF18" s="47">
        <f t="shared" si="38"/>
        <v>3000</v>
      </c>
      <c r="AG18" s="49">
        <f t="shared" si="39"/>
        <v>3</v>
      </c>
      <c r="AH18" s="43">
        <f t="shared" si="4"/>
        <v>1000</v>
      </c>
      <c r="AI18" s="46">
        <f t="shared" si="12"/>
        <v>0.78539816339744828</v>
      </c>
      <c r="AJ18" s="44">
        <f t="shared" si="0"/>
        <v>150</v>
      </c>
      <c r="AK18" s="47">
        <f t="shared" si="13"/>
        <v>1441.3660900948396</v>
      </c>
      <c r="AL18" s="44">
        <f t="shared" si="14"/>
        <v>150</v>
      </c>
      <c r="AM18" s="48">
        <f t="shared" si="5"/>
        <v>188.27499999999998</v>
      </c>
      <c r="AN18" s="44">
        <f t="shared" si="15"/>
        <v>600</v>
      </c>
      <c r="AO18" s="47">
        <f t="shared" si="16"/>
        <v>2600</v>
      </c>
      <c r="AP18" s="54">
        <f t="shared" si="17"/>
        <v>2.6</v>
      </c>
      <c r="AQ18" s="43">
        <f t="shared" si="6"/>
        <v>1100</v>
      </c>
      <c r="AR18" s="46">
        <f t="shared" si="18"/>
        <v>0.9503317777109126</v>
      </c>
      <c r="AS18" s="44">
        <f t="shared" si="1"/>
        <v>150</v>
      </c>
      <c r="AT18" s="47">
        <f t="shared" si="19"/>
        <v>1191.2116447064789</v>
      </c>
      <c r="AU18" s="44">
        <f t="shared" si="20"/>
        <v>330</v>
      </c>
      <c r="AV18" s="48">
        <f t="shared" si="21"/>
        <v>168.27499999999998</v>
      </c>
      <c r="AW18" s="44">
        <f t="shared" si="7"/>
        <v>600</v>
      </c>
      <c r="AX18" s="44">
        <f t="shared" si="22"/>
        <v>150</v>
      </c>
      <c r="AY18" s="44">
        <f t="shared" si="8"/>
        <v>300</v>
      </c>
      <c r="AZ18" s="47">
        <f t="shared" si="23"/>
        <v>2900</v>
      </c>
      <c r="BA18" s="49">
        <f t="shared" si="24"/>
        <v>2.6363636363636362</v>
      </c>
      <c r="BB18" s="43">
        <f t="shared" si="9"/>
        <v>1000</v>
      </c>
      <c r="BC18" s="46">
        <f t="shared" si="25"/>
        <v>0.78539816339744828</v>
      </c>
      <c r="BD18" s="44">
        <f t="shared" si="2"/>
        <v>150</v>
      </c>
      <c r="BE18" s="47">
        <f t="shared" si="26"/>
        <v>1441.3660900948396</v>
      </c>
      <c r="BF18" s="44">
        <f t="shared" si="27"/>
        <v>150</v>
      </c>
      <c r="BG18" s="48">
        <f t="shared" si="28"/>
        <v>188.27499999999998</v>
      </c>
      <c r="BH18" s="48">
        <f t="shared" si="29"/>
        <v>300</v>
      </c>
      <c r="BI18" s="44">
        <f t="shared" si="30"/>
        <v>150</v>
      </c>
      <c r="BJ18" s="44">
        <f t="shared" si="10"/>
        <v>300</v>
      </c>
      <c r="BK18" s="44">
        <f t="shared" si="31"/>
        <v>2700</v>
      </c>
      <c r="BL18" s="49">
        <f t="shared" si="32"/>
        <v>2.7</v>
      </c>
    </row>
    <row r="19" spans="2:64" x14ac:dyDescent="0.25">
      <c r="B19" s="21" t="s">
        <v>54</v>
      </c>
      <c r="D19" s="74" t="s">
        <v>55</v>
      </c>
      <c r="E19" s="76"/>
      <c r="G19" t="s">
        <v>58</v>
      </c>
      <c r="I19" s="36">
        <v>4500</v>
      </c>
      <c r="J19" s="16" t="s">
        <v>59</v>
      </c>
      <c r="N19" t="s">
        <v>28</v>
      </c>
      <c r="Q19" s="2">
        <f>IF(Q10&lt;=O14,Q14,IF(Q10&gt;=O18,Q18,Q11))</f>
        <v>0.34549622599999996</v>
      </c>
      <c r="T19" t="s">
        <v>75</v>
      </c>
      <c r="V19">
        <f>VLOOKUP(D23,$F$106:$U$149,16)</f>
        <v>8</v>
      </c>
      <c r="X19" s="38">
        <v>15</v>
      </c>
      <c r="Y19" s="43">
        <f t="shared" si="11"/>
        <v>1000</v>
      </c>
      <c r="Z19" s="46">
        <f t="shared" si="33"/>
        <v>0.78539816339744828</v>
      </c>
      <c r="AA19" s="44">
        <f t="shared" si="3"/>
        <v>150</v>
      </c>
      <c r="AB19" s="47">
        <f t="shared" si="34"/>
        <v>1441.3660900948396</v>
      </c>
      <c r="AC19" s="44">
        <f t="shared" si="35"/>
        <v>300</v>
      </c>
      <c r="AD19" s="48">
        <f t="shared" si="36"/>
        <v>168.27499999999998</v>
      </c>
      <c r="AE19" s="44">
        <f t="shared" si="37"/>
        <v>900</v>
      </c>
      <c r="AF19" s="47">
        <f t="shared" si="38"/>
        <v>3000</v>
      </c>
      <c r="AG19" s="49">
        <f t="shared" si="39"/>
        <v>3</v>
      </c>
      <c r="AH19" s="43">
        <f t="shared" si="4"/>
        <v>1000</v>
      </c>
      <c r="AI19" s="46">
        <f t="shared" si="12"/>
        <v>0.78539816339744828</v>
      </c>
      <c r="AJ19" s="44">
        <f t="shared" si="0"/>
        <v>150</v>
      </c>
      <c r="AK19" s="47">
        <f t="shared" si="13"/>
        <v>1441.3660900948396</v>
      </c>
      <c r="AL19" s="44">
        <f t="shared" si="14"/>
        <v>150</v>
      </c>
      <c r="AM19" s="48">
        <f t="shared" si="5"/>
        <v>188.27499999999998</v>
      </c>
      <c r="AN19" s="44">
        <f t="shared" si="15"/>
        <v>600</v>
      </c>
      <c r="AO19" s="47">
        <f t="shared" si="16"/>
        <v>2600</v>
      </c>
      <c r="AP19" s="54">
        <f t="shared" si="17"/>
        <v>2.6</v>
      </c>
      <c r="AQ19" s="43">
        <f t="shared" si="6"/>
        <v>1100</v>
      </c>
      <c r="AR19" s="46">
        <f t="shared" si="18"/>
        <v>0.9503317777109126</v>
      </c>
      <c r="AS19" s="44">
        <f t="shared" si="1"/>
        <v>150</v>
      </c>
      <c r="AT19" s="47">
        <f t="shared" si="19"/>
        <v>1191.2116447064789</v>
      </c>
      <c r="AU19" s="44">
        <f t="shared" si="20"/>
        <v>330</v>
      </c>
      <c r="AV19" s="48">
        <f t="shared" si="21"/>
        <v>168.27499999999998</v>
      </c>
      <c r="AW19" s="44">
        <f t="shared" si="7"/>
        <v>600</v>
      </c>
      <c r="AX19" s="44">
        <f t="shared" si="22"/>
        <v>150</v>
      </c>
      <c r="AY19" s="44">
        <f t="shared" si="8"/>
        <v>300</v>
      </c>
      <c r="AZ19" s="47">
        <f t="shared" si="23"/>
        <v>2900</v>
      </c>
      <c r="BA19" s="49">
        <f t="shared" si="24"/>
        <v>2.6363636363636362</v>
      </c>
      <c r="BB19" s="43">
        <f t="shared" si="9"/>
        <v>1000</v>
      </c>
      <c r="BC19" s="46">
        <f t="shared" si="25"/>
        <v>0.78539816339744828</v>
      </c>
      <c r="BD19" s="44">
        <f t="shared" si="2"/>
        <v>150</v>
      </c>
      <c r="BE19" s="47">
        <f t="shared" si="26"/>
        <v>1441.3660900948396</v>
      </c>
      <c r="BF19" s="44">
        <f t="shared" si="27"/>
        <v>150</v>
      </c>
      <c r="BG19" s="48">
        <f t="shared" si="28"/>
        <v>188.27499999999998</v>
      </c>
      <c r="BH19" s="48">
        <f t="shared" si="29"/>
        <v>300</v>
      </c>
      <c r="BI19" s="44">
        <f t="shared" si="30"/>
        <v>150</v>
      </c>
      <c r="BJ19" s="44">
        <f t="shared" si="10"/>
        <v>300</v>
      </c>
      <c r="BK19" s="44">
        <f t="shared" si="31"/>
        <v>2700</v>
      </c>
      <c r="BL19" s="49">
        <f t="shared" si="32"/>
        <v>2.7</v>
      </c>
    </row>
    <row r="20" spans="2:64" x14ac:dyDescent="0.25">
      <c r="B20" t="s">
        <v>58</v>
      </c>
      <c r="D20">
        <f>IF(D19=T9,V9,IF(D19=T10,V10,V11))</f>
        <v>2100</v>
      </c>
      <c r="E20" s="16" t="s">
        <v>59</v>
      </c>
      <c r="G20" t="s">
        <v>72</v>
      </c>
      <c r="I20" s="24">
        <f>V29</f>
        <v>108.33539970854116</v>
      </c>
      <c r="J20" s="28" t="s">
        <v>43</v>
      </c>
      <c r="M20" s="18">
        <v>5</v>
      </c>
      <c r="N20" t="s">
        <v>29</v>
      </c>
      <c r="Q20" s="2">
        <f>Q19*Q9</f>
        <v>0.34549622599999996</v>
      </c>
      <c r="R20" t="s">
        <v>25</v>
      </c>
      <c r="T20" t="s">
        <v>76</v>
      </c>
      <c r="V20">
        <f>VLOOKUP(D24,$C$106:$D$118,2)</f>
        <v>7</v>
      </c>
      <c r="X20" s="38">
        <v>16</v>
      </c>
      <c r="Y20" s="43">
        <f t="shared" si="11"/>
        <v>1000</v>
      </c>
      <c r="Z20" s="46">
        <f t="shared" si="33"/>
        <v>0.78539816339744828</v>
      </c>
      <c r="AA20" s="44">
        <f t="shared" si="3"/>
        <v>150</v>
      </c>
      <c r="AB20" s="47">
        <f t="shared" si="34"/>
        <v>1441.3660900948396</v>
      </c>
      <c r="AC20" s="44">
        <f t="shared" si="35"/>
        <v>300</v>
      </c>
      <c r="AD20" s="48">
        <f t="shared" si="36"/>
        <v>168.27499999999998</v>
      </c>
      <c r="AE20" s="44">
        <f t="shared" si="37"/>
        <v>900</v>
      </c>
      <c r="AF20" s="47">
        <f t="shared" si="38"/>
        <v>3000</v>
      </c>
      <c r="AG20" s="49">
        <f t="shared" si="39"/>
        <v>3</v>
      </c>
      <c r="AH20" s="43">
        <f t="shared" si="4"/>
        <v>1000</v>
      </c>
      <c r="AI20" s="46">
        <f t="shared" si="12"/>
        <v>0.78539816339744828</v>
      </c>
      <c r="AJ20" s="44">
        <f t="shared" si="0"/>
        <v>150</v>
      </c>
      <c r="AK20" s="47">
        <f t="shared" si="13"/>
        <v>1441.3660900948396</v>
      </c>
      <c r="AL20" s="44">
        <f t="shared" si="14"/>
        <v>150</v>
      </c>
      <c r="AM20" s="48">
        <f t="shared" si="5"/>
        <v>188.27499999999998</v>
      </c>
      <c r="AN20" s="44">
        <f t="shared" si="15"/>
        <v>600</v>
      </c>
      <c r="AO20" s="47">
        <f t="shared" si="16"/>
        <v>2600</v>
      </c>
      <c r="AP20" s="54">
        <f t="shared" si="17"/>
        <v>2.6</v>
      </c>
      <c r="AQ20" s="43">
        <f t="shared" si="6"/>
        <v>1100</v>
      </c>
      <c r="AR20" s="46">
        <f t="shared" si="18"/>
        <v>0.9503317777109126</v>
      </c>
      <c r="AS20" s="44">
        <f t="shared" si="1"/>
        <v>150</v>
      </c>
      <c r="AT20" s="47">
        <f t="shared" si="19"/>
        <v>1191.2116447064789</v>
      </c>
      <c r="AU20" s="44">
        <f t="shared" si="20"/>
        <v>330</v>
      </c>
      <c r="AV20" s="48">
        <f t="shared" si="21"/>
        <v>168.27499999999998</v>
      </c>
      <c r="AW20" s="44">
        <f t="shared" si="7"/>
        <v>600</v>
      </c>
      <c r="AX20" s="44">
        <f t="shared" si="22"/>
        <v>150</v>
      </c>
      <c r="AY20" s="44">
        <f t="shared" si="8"/>
        <v>300</v>
      </c>
      <c r="AZ20" s="47">
        <f t="shared" si="23"/>
        <v>2900</v>
      </c>
      <c r="BA20" s="49">
        <f t="shared" si="24"/>
        <v>2.6363636363636362</v>
      </c>
      <c r="BB20" s="43">
        <f t="shared" si="9"/>
        <v>1000</v>
      </c>
      <c r="BC20" s="46">
        <f t="shared" si="25"/>
        <v>0.78539816339744828</v>
      </c>
      <c r="BD20" s="44">
        <f t="shared" si="2"/>
        <v>150</v>
      </c>
      <c r="BE20" s="47">
        <f t="shared" si="26"/>
        <v>1441.3660900948396</v>
      </c>
      <c r="BF20" s="44">
        <f t="shared" si="27"/>
        <v>150</v>
      </c>
      <c r="BG20" s="48">
        <f t="shared" si="28"/>
        <v>188.27499999999998</v>
      </c>
      <c r="BH20" s="48">
        <f t="shared" si="29"/>
        <v>300</v>
      </c>
      <c r="BI20" s="44">
        <f t="shared" si="30"/>
        <v>150</v>
      </c>
      <c r="BJ20" s="44">
        <f t="shared" si="10"/>
        <v>300</v>
      </c>
      <c r="BK20" s="44">
        <f t="shared" si="31"/>
        <v>2700</v>
      </c>
      <c r="BL20" s="49">
        <f t="shared" si="32"/>
        <v>2.7</v>
      </c>
    </row>
    <row r="21" spans="2:64" x14ac:dyDescent="0.25">
      <c r="B21" t="s">
        <v>60</v>
      </c>
      <c r="D21" s="15"/>
      <c r="E21" s="16" t="s">
        <v>59</v>
      </c>
      <c r="F21" s="29"/>
      <c r="G21" t="s">
        <v>73</v>
      </c>
      <c r="I21" s="15">
        <v>6</v>
      </c>
      <c r="J21" s="28" t="s">
        <v>7</v>
      </c>
      <c r="M21" s="18">
        <v>6</v>
      </c>
      <c r="N21" t="s">
        <v>32</v>
      </c>
      <c r="Q21" s="2">
        <f>IF(ISNUMBER(I13),I13/0.3048,Q20)</f>
        <v>0.34549622599999996</v>
      </c>
      <c r="R21" t="s">
        <v>25</v>
      </c>
      <c r="T21" t="s">
        <v>77</v>
      </c>
      <c r="V21">
        <f>VLOOKUP(V19,$E$106:$S$149,V20+2)</f>
        <v>6.0650000000000004</v>
      </c>
      <c r="X21" s="38">
        <v>17</v>
      </c>
      <c r="Y21" s="43">
        <f t="shared" si="11"/>
        <v>1000</v>
      </c>
      <c r="Z21" s="46">
        <f t="shared" si="33"/>
        <v>0.78539816339744828</v>
      </c>
      <c r="AA21" s="44">
        <f t="shared" si="3"/>
        <v>150</v>
      </c>
      <c r="AB21" s="47">
        <f t="shared" si="34"/>
        <v>1441.3660900948396</v>
      </c>
      <c r="AC21" s="44">
        <f t="shared" si="35"/>
        <v>300</v>
      </c>
      <c r="AD21" s="48">
        <f t="shared" si="36"/>
        <v>168.27499999999998</v>
      </c>
      <c r="AE21" s="44">
        <f t="shared" si="37"/>
        <v>900</v>
      </c>
      <c r="AF21" s="47">
        <f>CEILING(AA21+AB21+AC21+AD21+AE21,100)</f>
        <v>3000</v>
      </c>
      <c r="AG21" s="49">
        <f t="shared" si="39"/>
        <v>3</v>
      </c>
      <c r="AH21" s="43">
        <f t="shared" si="4"/>
        <v>1000</v>
      </c>
      <c r="AI21" s="46">
        <f t="shared" si="12"/>
        <v>0.78539816339744828</v>
      </c>
      <c r="AJ21" s="44">
        <f t="shared" si="0"/>
        <v>150</v>
      </c>
      <c r="AK21" s="47">
        <f t="shared" si="13"/>
        <v>1441.3660900948396</v>
      </c>
      <c r="AL21" s="44">
        <f t="shared" si="14"/>
        <v>150</v>
      </c>
      <c r="AM21" s="48">
        <f t="shared" si="5"/>
        <v>188.27499999999998</v>
      </c>
      <c r="AN21" s="44">
        <f t="shared" si="15"/>
        <v>600</v>
      </c>
      <c r="AO21" s="47">
        <f t="shared" si="16"/>
        <v>2600</v>
      </c>
      <c r="AP21" s="54">
        <f t="shared" si="17"/>
        <v>2.6</v>
      </c>
      <c r="AQ21" s="43">
        <f t="shared" si="6"/>
        <v>1100</v>
      </c>
      <c r="AR21" s="46">
        <f t="shared" si="18"/>
        <v>0.9503317777109126</v>
      </c>
      <c r="AS21" s="44">
        <f t="shared" si="1"/>
        <v>150</v>
      </c>
      <c r="AT21" s="47">
        <f t="shared" si="19"/>
        <v>1191.2116447064789</v>
      </c>
      <c r="AU21" s="44">
        <f t="shared" si="20"/>
        <v>330</v>
      </c>
      <c r="AV21" s="48">
        <f t="shared" si="21"/>
        <v>168.27499999999998</v>
      </c>
      <c r="AW21" s="44">
        <f t="shared" si="7"/>
        <v>600</v>
      </c>
      <c r="AX21" s="44">
        <f t="shared" si="22"/>
        <v>150</v>
      </c>
      <c r="AY21" s="44">
        <f t="shared" si="8"/>
        <v>300</v>
      </c>
      <c r="AZ21" s="47">
        <f t="shared" si="23"/>
        <v>2900</v>
      </c>
      <c r="BA21" s="49">
        <f t="shared" si="24"/>
        <v>2.6363636363636362</v>
      </c>
      <c r="BB21" s="43">
        <f t="shared" si="9"/>
        <v>1000</v>
      </c>
      <c r="BC21" s="46">
        <f t="shared" si="25"/>
        <v>0.78539816339744828</v>
      </c>
      <c r="BD21" s="44">
        <f t="shared" si="2"/>
        <v>150</v>
      </c>
      <c r="BE21" s="47">
        <f t="shared" si="26"/>
        <v>1441.3660900948396</v>
      </c>
      <c r="BF21" s="44">
        <f t="shared" si="27"/>
        <v>150</v>
      </c>
      <c r="BG21" s="48">
        <f t="shared" si="28"/>
        <v>188.27499999999998</v>
      </c>
      <c r="BH21" s="48">
        <f t="shared" si="29"/>
        <v>300</v>
      </c>
      <c r="BI21" s="44">
        <f t="shared" si="30"/>
        <v>150</v>
      </c>
      <c r="BJ21" s="44">
        <f t="shared" si="10"/>
        <v>300</v>
      </c>
      <c r="BK21" s="44">
        <f t="shared" si="31"/>
        <v>2700</v>
      </c>
      <c r="BL21" s="49">
        <f t="shared" si="32"/>
        <v>2.7</v>
      </c>
    </row>
    <row r="22" spans="2:64" x14ac:dyDescent="0.25">
      <c r="B22" t="s">
        <v>72</v>
      </c>
      <c r="D22" s="24">
        <f>V17</f>
        <v>145.55249731875827</v>
      </c>
      <c r="E22" s="16" t="s">
        <v>43</v>
      </c>
      <c r="G22" t="s">
        <v>74</v>
      </c>
      <c r="I22" s="15">
        <v>40</v>
      </c>
      <c r="M22" s="18">
        <v>7</v>
      </c>
      <c r="N22" t="s">
        <v>33</v>
      </c>
      <c r="Q22" s="2">
        <f>Q21*SQRT((V6-V4)/V4)</f>
        <v>2.0578559665035145</v>
      </c>
      <c r="R22" t="s">
        <v>25</v>
      </c>
      <c r="V22">
        <f>V21*25.4</f>
        <v>154.05099999999999</v>
      </c>
      <c r="X22" s="38">
        <v>18</v>
      </c>
      <c r="Y22" s="43">
        <f t="shared" si="11"/>
        <v>1000</v>
      </c>
      <c r="Z22" s="46">
        <f t="shared" si="33"/>
        <v>0.78539816339744828</v>
      </c>
      <c r="AA22" s="44">
        <f t="shared" si="3"/>
        <v>150</v>
      </c>
      <c r="AB22" s="47">
        <f t="shared" si="34"/>
        <v>1441.3660900948396</v>
      </c>
      <c r="AC22" s="44">
        <f t="shared" si="35"/>
        <v>300</v>
      </c>
      <c r="AD22" s="48">
        <f t="shared" si="36"/>
        <v>168.27499999999998</v>
      </c>
      <c r="AE22" s="44">
        <f t="shared" si="37"/>
        <v>900</v>
      </c>
      <c r="AF22" s="47">
        <f t="shared" si="38"/>
        <v>3000</v>
      </c>
      <c r="AG22" s="49">
        <f t="shared" si="39"/>
        <v>3</v>
      </c>
      <c r="AH22" s="43">
        <f t="shared" si="4"/>
        <v>1000</v>
      </c>
      <c r="AI22" s="46">
        <f t="shared" si="12"/>
        <v>0.78539816339744828</v>
      </c>
      <c r="AJ22" s="44">
        <f t="shared" si="0"/>
        <v>150</v>
      </c>
      <c r="AK22" s="47">
        <f t="shared" si="13"/>
        <v>1441.3660900948396</v>
      </c>
      <c r="AL22" s="44">
        <f t="shared" si="14"/>
        <v>150</v>
      </c>
      <c r="AM22" s="48">
        <f t="shared" si="5"/>
        <v>188.27499999999998</v>
      </c>
      <c r="AN22" s="44">
        <f t="shared" si="15"/>
        <v>600</v>
      </c>
      <c r="AO22" s="47">
        <f t="shared" si="16"/>
        <v>2600</v>
      </c>
      <c r="AP22" s="54">
        <f t="shared" si="17"/>
        <v>2.6</v>
      </c>
      <c r="AQ22" s="43">
        <f t="shared" si="6"/>
        <v>1100</v>
      </c>
      <c r="AR22" s="46">
        <f t="shared" si="18"/>
        <v>0.9503317777109126</v>
      </c>
      <c r="AS22" s="44">
        <f t="shared" si="1"/>
        <v>150</v>
      </c>
      <c r="AT22" s="47">
        <f t="shared" si="19"/>
        <v>1191.2116447064789</v>
      </c>
      <c r="AU22" s="44">
        <f t="shared" si="20"/>
        <v>330</v>
      </c>
      <c r="AV22" s="48">
        <f t="shared" si="21"/>
        <v>168.27499999999998</v>
      </c>
      <c r="AW22" s="44">
        <f t="shared" si="7"/>
        <v>600</v>
      </c>
      <c r="AX22" s="44">
        <f t="shared" si="22"/>
        <v>150</v>
      </c>
      <c r="AY22" s="44">
        <f t="shared" si="8"/>
        <v>300</v>
      </c>
      <c r="AZ22" s="47">
        <f t="shared" si="23"/>
        <v>2900</v>
      </c>
      <c r="BA22" s="49">
        <f t="shared" si="24"/>
        <v>2.6363636363636362</v>
      </c>
      <c r="BB22" s="43">
        <f t="shared" si="9"/>
        <v>1000</v>
      </c>
      <c r="BC22" s="46">
        <f t="shared" si="25"/>
        <v>0.78539816339744828</v>
      </c>
      <c r="BD22" s="44">
        <f t="shared" si="2"/>
        <v>150</v>
      </c>
      <c r="BE22" s="47">
        <f t="shared" si="26"/>
        <v>1441.3660900948396</v>
      </c>
      <c r="BF22" s="44">
        <f t="shared" si="27"/>
        <v>150</v>
      </c>
      <c r="BG22" s="48">
        <f t="shared" si="28"/>
        <v>188.27499999999998</v>
      </c>
      <c r="BH22" s="48">
        <f t="shared" si="29"/>
        <v>300</v>
      </c>
      <c r="BI22" s="44">
        <f t="shared" si="30"/>
        <v>150</v>
      </c>
      <c r="BJ22" s="44">
        <f t="shared" si="10"/>
        <v>300</v>
      </c>
      <c r="BK22" s="44">
        <f t="shared" si="31"/>
        <v>2700</v>
      </c>
      <c r="BL22" s="49">
        <f t="shared" si="32"/>
        <v>2.7</v>
      </c>
    </row>
    <row r="23" spans="2:64" x14ac:dyDescent="0.25">
      <c r="B23" t="s">
        <v>73</v>
      </c>
      <c r="D23" s="15">
        <v>6</v>
      </c>
      <c r="E23" s="28" t="s">
        <v>7</v>
      </c>
      <c r="G23" t="s">
        <v>77</v>
      </c>
      <c r="I23" s="24">
        <f>IF(V34=0,"",V34)</f>
        <v>154.05099999999999</v>
      </c>
      <c r="J23" s="16" t="s">
        <v>43</v>
      </c>
      <c r="M23" s="18">
        <v>8</v>
      </c>
      <c r="N23" t="s">
        <v>8</v>
      </c>
      <c r="Q23" s="2">
        <f>(V3/V4)/3600</f>
        <v>4.8610650736515524</v>
      </c>
      <c r="R23" t="s">
        <v>38</v>
      </c>
      <c r="T23" s="21" t="s">
        <v>78</v>
      </c>
      <c r="X23" s="38">
        <v>19</v>
      </c>
      <c r="Y23" s="43">
        <f t="shared" si="11"/>
        <v>1000</v>
      </c>
      <c r="Z23" s="46">
        <f t="shared" si="33"/>
        <v>0.78539816339744828</v>
      </c>
      <c r="AA23" s="44">
        <f t="shared" si="3"/>
        <v>150</v>
      </c>
      <c r="AB23" s="47">
        <f t="shared" si="34"/>
        <v>1441.3660900948396</v>
      </c>
      <c r="AC23" s="44">
        <f t="shared" si="35"/>
        <v>300</v>
      </c>
      <c r="AD23" s="48">
        <f t="shared" si="36"/>
        <v>168.27499999999998</v>
      </c>
      <c r="AE23" s="44">
        <f t="shared" si="37"/>
        <v>900</v>
      </c>
      <c r="AF23" s="47">
        <f t="shared" si="38"/>
        <v>3000</v>
      </c>
      <c r="AG23" s="49">
        <f t="shared" si="39"/>
        <v>3</v>
      </c>
      <c r="AH23" s="43">
        <f t="shared" si="4"/>
        <v>1000</v>
      </c>
      <c r="AI23" s="46">
        <f t="shared" si="12"/>
        <v>0.78539816339744828</v>
      </c>
      <c r="AJ23" s="44">
        <f t="shared" si="0"/>
        <v>150</v>
      </c>
      <c r="AK23" s="47">
        <f t="shared" si="13"/>
        <v>1441.3660900948396</v>
      </c>
      <c r="AL23" s="44">
        <f t="shared" si="14"/>
        <v>150</v>
      </c>
      <c r="AM23" s="48">
        <f t="shared" si="5"/>
        <v>188.27499999999998</v>
      </c>
      <c r="AN23" s="44">
        <f t="shared" si="15"/>
        <v>600</v>
      </c>
      <c r="AO23" s="47">
        <f t="shared" si="16"/>
        <v>2600</v>
      </c>
      <c r="AP23" s="54">
        <f t="shared" si="17"/>
        <v>2.6</v>
      </c>
      <c r="AQ23" s="43">
        <f t="shared" si="6"/>
        <v>1100</v>
      </c>
      <c r="AR23" s="46">
        <f t="shared" si="18"/>
        <v>0.9503317777109126</v>
      </c>
      <c r="AS23" s="44">
        <f t="shared" si="1"/>
        <v>150</v>
      </c>
      <c r="AT23" s="47">
        <f t="shared" si="19"/>
        <v>1191.2116447064789</v>
      </c>
      <c r="AU23" s="44">
        <f t="shared" si="20"/>
        <v>330</v>
      </c>
      <c r="AV23" s="48">
        <f t="shared" si="21"/>
        <v>168.27499999999998</v>
      </c>
      <c r="AW23" s="44">
        <f t="shared" si="7"/>
        <v>600</v>
      </c>
      <c r="AX23" s="44">
        <f t="shared" si="22"/>
        <v>150</v>
      </c>
      <c r="AY23" s="44">
        <f t="shared" si="8"/>
        <v>300</v>
      </c>
      <c r="AZ23" s="47">
        <f t="shared" si="23"/>
        <v>2900</v>
      </c>
      <c r="BA23" s="49">
        <f t="shared" si="24"/>
        <v>2.6363636363636362</v>
      </c>
      <c r="BB23" s="43">
        <f t="shared" si="9"/>
        <v>1000</v>
      </c>
      <c r="BC23" s="46">
        <f t="shared" si="25"/>
        <v>0.78539816339744828</v>
      </c>
      <c r="BD23" s="44">
        <f t="shared" si="2"/>
        <v>150</v>
      </c>
      <c r="BE23" s="47">
        <f t="shared" si="26"/>
        <v>1441.3660900948396</v>
      </c>
      <c r="BF23" s="44">
        <f t="shared" si="27"/>
        <v>150</v>
      </c>
      <c r="BG23" s="48">
        <f t="shared" si="28"/>
        <v>188.27499999999998</v>
      </c>
      <c r="BH23" s="48">
        <f t="shared" si="29"/>
        <v>300</v>
      </c>
      <c r="BI23" s="44">
        <f t="shared" si="30"/>
        <v>150</v>
      </c>
      <c r="BJ23" s="44">
        <f t="shared" si="10"/>
        <v>300</v>
      </c>
      <c r="BK23" s="44">
        <f t="shared" si="31"/>
        <v>2700</v>
      </c>
      <c r="BL23" s="49">
        <f t="shared" si="32"/>
        <v>2.7</v>
      </c>
    </row>
    <row r="24" spans="2:64" x14ac:dyDescent="0.25">
      <c r="B24" t="s">
        <v>74</v>
      </c>
      <c r="D24" s="15">
        <v>40</v>
      </c>
      <c r="G24" s="62" t="str">
        <f>IF(V34=0,"Pipe not Found !!",IF(V34&lt;I20,"Pipe is smaller than Calculated ID !!",""))</f>
        <v/>
      </c>
      <c r="H24" s="63"/>
      <c r="I24" s="63"/>
      <c r="J24" s="63"/>
      <c r="M24" s="18">
        <v>9</v>
      </c>
      <c r="N24" t="s">
        <v>39</v>
      </c>
      <c r="Q24" s="2">
        <f>Q23/Q22</f>
        <v>2.3621988869857331</v>
      </c>
      <c r="R24" t="s">
        <v>40</v>
      </c>
      <c r="T24" t="s">
        <v>62</v>
      </c>
      <c r="V24" s="24">
        <f>I19</f>
        <v>4500</v>
      </c>
      <c r="W24" t="s">
        <v>63</v>
      </c>
      <c r="X24" s="38">
        <v>20</v>
      </c>
      <c r="Y24" s="43">
        <f t="shared" si="11"/>
        <v>1000</v>
      </c>
      <c r="Z24" s="46">
        <f t="shared" si="33"/>
        <v>0.78539816339744828</v>
      </c>
      <c r="AA24" s="44">
        <f t="shared" si="3"/>
        <v>150</v>
      </c>
      <c r="AB24" s="47">
        <f t="shared" si="34"/>
        <v>1441.3660900948396</v>
      </c>
      <c r="AC24" s="44">
        <f t="shared" si="35"/>
        <v>300</v>
      </c>
      <c r="AD24" s="48">
        <f t="shared" si="36"/>
        <v>168.27499999999998</v>
      </c>
      <c r="AE24" s="44">
        <f t="shared" si="37"/>
        <v>900</v>
      </c>
      <c r="AF24" s="47">
        <f t="shared" si="38"/>
        <v>3000</v>
      </c>
      <c r="AG24" s="49">
        <f t="shared" si="39"/>
        <v>3</v>
      </c>
      <c r="AH24" s="43">
        <f t="shared" si="4"/>
        <v>1000</v>
      </c>
      <c r="AI24" s="46">
        <f t="shared" si="12"/>
        <v>0.78539816339744828</v>
      </c>
      <c r="AJ24" s="44">
        <f t="shared" si="0"/>
        <v>150</v>
      </c>
      <c r="AK24" s="47">
        <f t="shared" si="13"/>
        <v>1441.3660900948396</v>
      </c>
      <c r="AL24" s="44">
        <f t="shared" si="14"/>
        <v>150</v>
      </c>
      <c r="AM24" s="48">
        <f t="shared" si="5"/>
        <v>188.27499999999998</v>
      </c>
      <c r="AN24" s="44">
        <f t="shared" si="15"/>
        <v>600</v>
      </c>
      <c r="AO24" s="47">
        <f t="shared" si="16"/>
        <v>2600</v>
      </c>
      <c r="AP24" s="54">
        <f t="shared" si="17"/>
        <v>2.6</v>
      </c>
      <c r="AQ24" s="43">
        <f t="shared" si="6"/>
        <v>1100</v>
      </c>
      <c r="AR24" s="46">
        <f t="shared" si="18"/>
        <v>0.9503317777109126</v>
      </c>
      <c r="AS24" s="44">
        <f t="shared" si="1"/>
        <v>150</v>
      </c>
      <c r="AT24" s="47">
        <f t="shared" si="19"/>
        <v>1191.2116447064789</v>
      </c>
      <c r="AU24" s="44">
        <f t="shared" si="20"/>
        <v>330</v>
      </c>
      <c r="AV24" s="48">
        <f t="shared" si="21"/>
        <v>168.27499999999998</v>
      </c>
      <c r="AW24" s="44">
        <f t="shared" si="7"/>
        <v>600</v>
      </c>
      <c r="AX24" s="44">
        <f t="shared" si="22"/>
        <v>150</v>
      </c>
      <c r="AY24" s="44">
        <f t="shared" si="8"/>
        <v>300</v>
      </c>
      <c r="AZ24" s="47">
        <f t="shared" si="23"/>
        <v>2900</v>
      </c>
      <c r="BA24" s="49">
        <f t="shared" si="24"/>
        <v>2.6363636363636362</v>
      </c>
      <c r="BB24" s="43">
        <f t="shared" si="9"/>
        <v>1000</v>
      </c>
      <c r="BC24" s="46">
        <f t="shared" si="25"/>
        <v>0.78539816339744828</v>
      </c>
      <c r="BD24" s="44">
        <f t="shared" si="2"/>
        <v>150</v>
      </c>
      <c r="BE24" s="47">
        <f t="shared" si="26"/>
        <v>1441.3660900948396</v>
      </c>
      <c r="BF24" s="44">
        <f t="shared" si="27"/>
        <v>150</v>
      </c>
      <c r="BG24" s="48">
        <f t="shared" si="28"/>
        <v>188.27499999999998</v>
      </c>
      <c r="BH24" s="48">
        <f t="shared" si="29"/>
        <v>300</v>
      </c>
      <c r="BI24" s="44">
        <f t="shared" si="30"/>
        <v>150</v>
      </c>
      <c r="BJ24" s="44">
        <f t="shared" si="10"/>
        <v>300</v>
      </c>
      <c r="BK24" s="44">
        <f t="shared" si="31"/>
        <v>2700</v>
      </c>
      <c r="BL24" s="49">
        <f t="shared" si="32"/>
        <v>2.7</v>
      </c>
    </row>
    <row r="25" spans="2:64" x14ac:dyDescent="0.25">
      <c r="B25" t="s">
        <v>77</v>
      </c>
      <c r="D25" s="24">
        <f>IF(V22=0,"",V22)</f>
        <v>154.05099999999999</v>
      </c>
      <c r="E25" s="16" t="s">
        <v>43</v>
      </c>
      <c r="M25" s="18">
        <v>10</v>
      </c>
      <c r="N25" t="s">
        <v>41</v>
      </c>
      <c r="Q25" s="23">
        <f>SQRT(4*Q24/PI())</f>
        <v>1.7342563349861586</v>
      </c>
      <c r="R25" t="s">
        <v>42</v>
      </c>
      <c r="S25" s="35">
        <f>CEILING(Q25*0.3048*1000,100)</f>
        <v>600</v>
      </c>
      <c r="T25" t="s">
        <v>79</v>
      </c>
      <c r="V25" s="23">
        <f>D11</f>
        <v>20.18</v>
      </c>
      <c r="W25" t="s">
        <v>80</v>
      </c>
      <c r="X25" s="38">
        <v>21</v>
      </c>
      <c r="Y25" s="43">
        <f t="shared" si="11"/>
        <v>1000</v>
      </c>
      <c r="Z25" s="46">
        <f t="shared" si="33"/>
        <v>0.78539816339744828</v>
      </c>
      <c r="AA25" s="44">
        <f t="shared" si="3"/>
        <v>150</v>
      </c>
      <c r="AB25" s="47">
        <f t="shared" si="34"/>
        <v>1441.3660900948396</v>
      </c>
      <c r="AC25" s="44">
        <f t="shared" si="35"/>
        <v>300</v>
      </c>
      <c r="AD25" s="48">
        <f t="shared" si="36"/>
        <v>168.27499999999998</v>
      </c>
      <c r="AE25" s="44">
        <f t="shared" si="37"/>
        <v>900</v>
      </c>
      <c r="AF25" s="47">
        <f t="shared" si="38"/>
        <v>3000</v>
      </c>
      <c r="AG25" s="49">
        <f t="shared" si="39"/>
        <v>3</v>
      </c>
      <c r="AH25" s="43">
        <f t="shared" si="4"/>
        <v>1000</v>
      </c>
      <c r="AI25" s="46">
        <f t="shared" si="12"/>
        <v>0.78539816339744828</v>
      </c>
      <c r="AJ25" s="44">
        <f t="shared" si="0"/>
        <v>150</v>
      </c>
      <c r="AK25" s="47">
        <f t="shared" si="13"/>
        <v>1441.3660900948396</v>
      </c>
      <c r="AL25" s="44">
        <f t="shared" si="14"/>
        <v>150</v>
      </c>
      <c r="AM25" s="48">
        <f t="shared" si="5"/>
        <v>188.27499999999998</v>
      </c>
      <c r="AN25" s="44">
        <f t="shared" si="15"/>
        <v>600</v>
      </c>
      <c r="AO25" s="47">
        <f t="shared" si="16"/>
        <v>2600</v>
      </c>
      <c r="AP25" s="54">
        <f t="shared" si="17"/>
        <v>2.6</v>
      </c>
      <c r="AQ25" s="43">
        <f t="shared" si="6"/>
        <v>1100</v>
      </c>
      <c r="AR25" s="46">
        <f t="shared" si="18"/>
        <v>0.9503317777109126</v>
      </c>
      <c r="AS25" s="44">
        <f t="shared" si="1"/>
        <v>150</v>
      </c>
      <c r="AT25" s="47">
        <f t="shared" si="19"/>
        <v>1191.2116447064789</v>
      </c>
      <c r="AU25" s="44">
        <f t="shared" si="20"/>
        <v>330</v>
      </c>
      <c r="AV25" s="48">
        <f t="shared" si="21"/>
        <v>168.27499999999998</v>
      </c>
      <c r="AW25" s="44">
        <f t="shared" si="7"/>
        <v>600</v>
      </c>
      <c r="AX25" s="44">
        <f t="shared" si="22"/>
        <v>150</v>
      </c>
      <c r="AY25" s="44">
        <f t="shared" si="8"/>
        <v>300</v>
      </c>
      <c r="AZ25" s="47">
        <f t="shared" si="23"/>
        <v>2900</v>
      </c>
      <c r="BA25" s="49">
        <f t="shared" si="24"/>
        <v>2.6363636363636362</v>
      </c>
      <c r="BB25" s="43">
        <f t="shared" si="9"/>
        <v>1000</v>
      </c>
      <c r="BC25" s="46">
        <f t="shared" si="25"/>
        <v>0.78539816339744828</v>
      </c>
      <c r="BD25" s="44">
        <f t="shared" si="2"/>
        <v>150</v>
      </c>
      <c r="BE25" s="47">
        <f t="shared" si="26"/>
        <v>1441.3660900948396</v>
      </c>
      <c r="BF25" s="44">
        <f t="shared" si="27"/>
        <v>150</v>
      </c>
      <c r="BG25" s="48">
        <f t="shared" si="28"/>
        <v>188.27499999999998</v>
      </c>
      <c r="BH25" s="48">
        <f t="shared" si="29"/>
        <v>300</v>
      </c>
      <c r="BI25" s="44">
        <f t="shared" si="30"/>
        <v>150</v>
      </c>
      <c r="BJ25" s="44">
        <f t="shared" si="10"/>
        <v>300</v>
      </c>
      <c r="BK25" s="44">
        <f t="shared" si="31"/>
        <v>2700</v>
      </c>
      <c r="BL25" s="49">
        <f t="shared" si="32"/>
        <v>2.7</v>
      </c>
    </row>
    <row r="26" spans="2:64" x14ac:dyDescent="0.25">
      <c r="B26" s="62" t="str">
        <f>IF(V22=0,"Pipe not Found !!",IF(V22&lt;D22,"Pipe is smaller than Calculated ID !!",""))</f>
        <v/>
      </c>
      <c r="C26" s="63"/>
      <c r="D26" s="63"/>
      <c r="E26" s="63"/>
      <c r="G26" s="13" t="s">
        <v>127</v>
      </c>
      <c r="H26" s="14"/>
      <c r="I26" s="14"/>
      <c r="J26" s="14"/>
      <c r="M26" s="18">
        <v>11</v>
      </c>
      <c r="N26" t="s">
        <v>45</v>
      </c>
      <c r="Q26" s="24">
        <f>IF(ISNUMBER(I15),I15,I14)</f>
        <v>1100</v>
      </c>
      <c r="R26" t="s">
        <v>43</v>
      </c>
      <c r="T26" t="s">
        <v>66</v>
      </c>
      <c r="V26" s="26">
        <f>SQRT(V24/V25)</f>
        <v>14.932952234506661</v>
      </c>
      <c r="W26" t="s">
        <v>30</v>
      </c>
      <c r="X26" s="38">
        <v>22</v>
      </c>
      <c r="Y26" s="43">
        <f t="shared" si="11"/>
        <v>1000</v>
      </c>
      <c r="Z26" s="46">
        <f t="shared" si="33"/>
        <v>0.78539816339744828</v>
      </c>
      <c r="AA26" s="44">
        <f t="shared" si="3"/>
        <v>150</v>
      </c>
      <c r="AB26" s="47">
        <f t="shared" si="34"/>
        <v>1441.3660900948396</v>
      </c>
      <c r="AC26" s="44">
        <f t="shared" si="35"/>
        <v>300</v>
      </c>
      <c r="AD26" s="48">
        <f t="shared" si="36"/>
        <v>168.27499999999998</v>
      </c>
      <c r="AE26" s="44">
        <f t="shared" si="37"/>
        <v>900</v>
      </c>
      <c r="AF26" s="47">
        <f t="shared" si="38"/>
        <v>3000</v>
      </c>
      <c r="AG26" s="49">
        <f t="shared" si="39"/>
        <v>3</v>
      </c>
      <c r="AH26" s="43">
        <f t="shared" si="4"/>
        <v>1000</v>
      </c>
      <c r="AI26" s="46">
        <f t="shared" si="12"/>
        <v>0.78539816339744828</v>
      </c>
      <c r="AJ26" s="44">
        <f t="shared" si="0"/>
        <v>150</v>
      </c>
      <c r="AK26" s="47">
        <f t="shared" si="13"/>
        <v>1441.3660900948396</v>
      </c>
      <c r="AL26" s="44">
        <f t="shared" si="14"/>
        <v>150</v>
      </c>
      <c r="AM26" s="48">
        <f t="shared" si="5"/>
        <v>188.27499999999998</v>
      </c>
      <c r="AN26" s="44">
        <f t="shared" si="15"/>
        <v>600</v>
      </c>
      <c r="AO26" s="47">
        <f t="shared" si="16"/>
        <v>2600</v>
      </c>
      <c r="AP26" s="54">
        <f t="shared" si="17"/>
        <v>2.6</v>
      </c>
      <c r="AQ26" s="43">
        <f t="shared" si="6"/>
        <v>1100</v>
      </c>
      <c r="AR26" s="46">
        <f t="shared" si="18"/>
        <v>0.9503317777109126</v>
      </c>
      <c r="AS26" s="44">
        <f t="shared" si="1"/>
        <v>150</v>
      </c>
      <c r="AT26" s="47">
        <f t="shared" si="19"/>
        <v>1191.2116447064789</v>
      </c>
      <c r="AU26" s="44">
        <f t="shared" si="20"/>
        <v>330</v>
      </c>
      <c r="AV26" s="48">
        <f t="shared" si="21"/>
        <v>168.27499999999998</v>
      </c>
      <c r="AW26" s="44">
        <f t="shared" si="7"/>
        <v>600</v>
      </c>
      <c r="AX26" s="44">
        <f t="shared" si="22"/>
        <v>150</v>
      </c>
      <c r="AY26" s="44">
        <f t="shared" si="8"/>
        <v>300</v>
      </c>
      <c r="AZ26" s="47">
        <f t="shared" si="23"/>
        <v>2900</v>
      </c>
      <c r="BA26" s="49">
        <f t="shared" si="24"/>
        <v>2.6363636363636362</v>
      </c>
      <c r="BB26" s="43">
        <f t="shared" si="9"/>
        <v>1000</v>
      </c>
      <c r="BC26" s="46">
        <f t="shared" si="25"/>
        <v>0.78539816339744828</v>
      </c>
      <c r="BD26" s="44">
        <f t="shared" si="2"/>
        <v>150</v>
      </c>
      <c r="BE26" s="47">
        <f t="shared" si="26"/>
        <v>1441.3660900948396</v>
      </c>
      <c r="BF26" s="44">
        <f t="shared" si="27"/>
        <v>150</v>
      </c>
      <c r="BG26" s="48">
        <f t="shared" si="28"/>
        <v>188.27499999999998</v>
      </c>
      <c r="BH26" s="48">
        <f t="shared" si="29"/>
        <v>300</v>
      </c>
      <c r="BI26" s="44">
        <f t="shared" si="30"/>
        <v>150</v>
      </c>
      <c r="BJ26" s="44">
        <f t="shared" si="10"/>
        <v>300</v>
      </c>
      <c r="BK26" s="44">
        <f t="shared" si="31"/>
        <v>2700</v>
      </c>
      <c r="BL26" s="49">
        <f t="shared" si="32"/>
        <v>2.7</v>
      </c>
    </row>
    <row r="27" spans="2:64" x14ac:dyDescent="0.25">
      <c r="G27" t="s">
        <v>66</v>
      </c>
      <c r="I27" s="15">
        <v>1</v>
      </c>
      <c r="J27" s="16" t="s">
        <v>30</v>
      </c>
      <c r="M27" s="18">
        <v>12</v>
      </c>
      <c r="N27" t="s">
        <v>84</v>
      </c>
      <c r="Q27" s="37" t="b">
        <f>IF(Q9&lt;&gt;0.5,TRUE,FALSE)</f>
        <v>1</v>
      </c>
      <c r="T27" t="s">
        <v>67</v>
      </c>
      <c r="V27">
        <f>(D10/D11)/3600</f>
        <v>0.1376500385420108</v>
      </c>
      <c r="W27" t="s">
        <v>68</v>
      </c>
      <c r="X27" s="38">
        <v>23</v>
      </c>
      <c r="Y27" s="43">
        <f t="shared" si="11"/>
        <v>1000</v>
      </c>
      <c r="Z27" s="46">
        <f t="shared" si="33"/>
        <v>0.78539816339744828</v>
      </c>
      <c r="AA27" s="44">
        <f t="shared" si="3"/>
        <v>150</v>
      </c>
      <c r="AB27" s="47">
        <f t="shared" si="34"/>
        <v>1441.3660900948396</v>
      </c>
      <c r="AC27" s="44">
        <f t="shared" si="35"/>
        <v>300</v>
      </c>
      <c r="AD27" s="48">
        <f t="shared" si="36"/>
        <v>168.27499999999998</v>
      </c>
      <c r="AE27" s="44">
        <f t="shared" si="37"/>
        <v>900</v>
      </c>
      <c r="AF27" s="47">
        <f t="shared" si="38"/>
        <v>3000</v>
      </c>
      <c r="AG27" s="49">
        <f t="shared" si="39"/>
        <v>3</v>
      </c>
      <c r="AH27" s="43">
        <f t="shared" si="4"/>
        <v>1000</v>
      </c>
      <c r="AI27" s="46">
        <f t="shared" si="12"/>
        <v>0.78539816339744828</v>
      </c>
      <c r="AJ27" s="44">
        <f t="shared" si="0"/>
        <v>150</v>
      </c>
      <c r="AK27" s="47">
        <f t="shared" si="13"/>
        <v>1441.3660900948396</v>
      </c>
      <c r="AL27" s="44">
        <f t="shared" si="14"/>
        <v>150</v>
      </c>
      <c r="AM27" s="48">
        <f t="shared" si="5"/>
        <v>188.27499999999998</v>
      </c>
      <c r="AN27" s="44">
        <f t="shared" si="15"/>
        <v>600</v>
      </c>
      <c r="AO27" s="47">
        <f t="shared" si="16"/>
        <v>2600</v>
      </c>
      <c r="AP27" s="54">
        <f t="shared" si="17"/>
        <v>2.6</v>
      </c>
      <c r="AQ27" s="43">
        <f t="shared" si="6"/>
        <v>1100</v>
      </c>
      <c r="AR27" s="46">
        <f t="shared" si="18"/>
        <v>0.9503317777109126</v>
      </c>
      <c r="AS27" s="44">
        <f t="shared" si="1"/>
        <v>150</v>
      </c>
      <c r="AT27" s="47">
        <f t="shared" si="19"/>
        <v>1191.2116447064789</v>
      </c>
      <c r="AU27" s="44">
        <f t="shared" si="20"/>
        <v>330</v>
      </c>
      <c r="AV27" s="48">
        <f t="shared" si="21"/>
        <v>168.27499999999998</v>
      </c>
      <c r="AW27" s="44">
        <f t="shared" si="7"/>
        <v>600</v>
      </c>
      <c r="AX27" s="44">
        <f t="shared" si="22"/>
        <v>150</v>
      </c>
      <c r="AY27" s="44">
        <f t="shared" si="8"/>
        <v>300</v>
      </c>
      <c r="AZ27" s="47">
        <f t="shared" si="23"/>
        <v>2900</v>
      </c>
      <c r="BA27" s="49">
        <f t="shared" si="24"/>
        <v>2.6363636363636362</v>
      </c>
      <c r="BB27" s="43">
        <f t="shared" si="9"/>
        <v>1000</v>
      </c>
      <c r="BC27" s="46">
        <f t="shared" si="25"/>
        <v>0.78539816339744828</v>
      </c>
      <c r="BD27" s="44">
        <f t="shared" si="2"/>
        <v>150</v>
      </c>
      <c r="BE27" s="47">
        <f t="shared" si="26"/>
        <v>1441.3660900948396</v>
      </c>
      <c r="BF27" s="44">
        <f t="shared" si="27"/>
        <v>150</v>
      </c>
      <c r="BG27" s="48">
        <f t="shared" si="28"/>
        <v>188.27499999999998</v>
      </c>
      <c r="BH27" s="48">
        <f t="shared" si="29"/>
        <v>300</v>
      </c>
      <c r="BI27" s="44">
        <f t="shared" si="30"/>
        <v>150</v>
      </c>
      <c r="BJ27" s="44">
        <f t="shared" si="10"/>
        <v>300</v>
      </c>
      <c r="BK27" s="44">
        <f t="shared" si="31"/>
        <v>2700</v>
      </c>
      <c r="BL27" s="49">
        <f t="shared" si="32"/>
        <v>2.7</v>
      </c>
    </row>
    <row r="28" spans="2:64" x14ac:dyDescent="0.25">
      <c r="G28" t="s">
        <v>72</v>
      </c>
      <c r="I28" s="24">
        <f>V39</f>
        <v>49.014028868435133</v>
      </c>
      <c r="J28" s="28" t="s">
        <v>43</v>
      </c>
      <c r="M28" s="18">
        <v>13</v>
      </c>
      <c r="N28" t="s">
        <v>85</v>
      </c>
      <c r="Q28">
        <f>IF(Q25&lt;6,0.3,IF(Q25&lt;12,0.5,IF(Q25&lt;18,0.8,IF(Q25&lt;24,1,1.1))))</f>
        <v>0.3</v>
      </c>
      <c r="R28" t="s">
        <v>42</v>
      </c>
      <c r="T28" t="s">
        <v>69</v>
      </c>
      <c r="V28">
        <f>V27/V26</f>
        <v>9.2178717496954696E-3</v>
      </c>
      <c r="W28" t="s">
        <v>70</v>
      </c>
      <c r="X28" s="38">
        <v>24</v>
      </c>
      <c r="Y28" s="43">
        <f t="shared" si="11"/>
        <v>1000</v>
      </c>
      <c r="Z28" s="46">
        <f t="shared" si="33"/>
        <v>0.78539816339744828</v>
      </c>
      <c r="AA28" s="44">
        <f t="shared" si="3"/>
        <v>150</v>
      </c>
      <c r="AB28" s="47">
        <f t="shared" si="34"/>
        <v>1441.3660900948396</v>
      </c>
      <c r="AC28" s="44">
        <f t="shared" si="35"/>
        <v>300</v>
      </c>
      <c r="AD28" s="48">
        <f t="shared" si="36"/>
        <v>168.27499999999998</v>
      </c>
      <c r="AE28" s="44">
        <f t="shared" si="37"/>
        <v>900</v>
      </c>
      <c r="AF28" s="47">
        <f t="shared" si="38"/>
        <v>3000</v>
      </c>
      <c r="AG28" s="49">
        <f t="shared" si="39"/>
        <v>3</v>
      </c>
      <c r="AH28" s="43">
        <f t="shared" si="4"/>
        <v>1000</v>
      </c>
      <c r="AI28" s="46">
        <f t="shared" si="12"/>
        <v>0.78539816339744828</v>
      </c>
      <c r="AJ28" s="44">
        <f t="shared" si="0"/>
        <v>150</v>
      </c>
      <c r="AK28" s="47">
        <f t="shared" si="13"/>
        <v>1441.3660900948396</v>
      </c>
      <c r="AL28" s="44">
        <f t="shared" si="14"/>
        <v>150</v>
      </c>
      <c r="AM28" s="48">
        <f t="shared" si="5"/>
        <v>188.27499999999998</v>
      </c>
      <c r="AN28" s="44">
        <f t="shared" si="15"/>
        <v>600</v>
      </c>
      <c r="AO28" s="47">
        <f t="shared" si="16"/>
        <v>2600</v>
      </c>
      <c r="AP28" s="54">
        <f t="shared" si="17"/>
        <v>2.6</v>
      </c>
      <c r="AQ28" s="43">
        <f t="shared" si="6"/>
        <v>1100</v>
      </c>
      <c r="AR28" s="46">
        <f t="shared" si="18"/>
        <v>0.9503317777109126</v>
      </c>
      <c r="AS28" s="44">
        <f t="shared" si="1"/>
        <v>150</v>
      </c>
      <c r="AT28" s="47">
        <f t="shared" si="19"/>
        <v>1191.2116447064789</v>
      </c>
      <c r="AU28" s="44">
        <f t="shared" si="20"/>
        <v>330</v>
      </c>
      <c r="AV28" s="48">
        <f t="shared" si="21"/>
        <v>168.27499999999998</v>
      </c>
      <c r="AW28" s="44">
        <f t="shared" si="7"/>
        <v>600</v>
      </c>
      <c r="AX28" s="44">
        <f t="shared" si="22"/>
        <v>150</v>
      </c>
      <c r="AY28" s="44">
        <f t="shared" si="8"/>
        <v>300</v>
      </c>
      <c r="AZ28" s="47">
        <f t="shared" si="23"/>
        <v>2900</v>
      </c>
      <c r="BA28" s="49">
        <f t="shared" si="24"/>
        <v>2.6363636363636362</v>
      </c>
      <c r="BB28" s="43">
        <f t="shared" si="9"/>
        <v>1000</v>
      </c>
      <c r="BC28" s="46">
        <f t="shared" si="25"/>
        <v>0.78539816339744828</v>
      </c>
      <c r="BD28" s="44">
        <f t="shared" si="2"/>
        <v>150</v>
      </c>
      <c r="BE28" s="47">
        <f t="shared" si="26"/>
        <v>1441.3660900948396</v>
      </c>
      <c r="BF28" s="44">
        <f t="shared" si="27"/>
        <v>150</v>
      </c>
      <c r="BG28" s="48">
        <f t="shared" si="28"/>
        <v>188.27499999999998</v>
      </c>
      <c r="BH28" s="48">
        <f t="shared" si="29"/>
        <v>300</v>
      </c>
      <c r="BI28" s="44">
        <f t="shared" si="30"/>
        <v>150</v>
      </c>
      <c r="BJ28" s="44">
        <f t="shared" si="10"/>
        <v>300</v>
      </c>
      <c r="BK28" s="44">
        <f t="shared" si="31"/>
        <v>2700</v>
      </c>
      <c r="BL28" s="49">
        <f t="shared" si="32"/>
        <v>2.7</v>
      </c>
    </row>
    <row r="29" spans="2:64" x14ac:dyDescent="0.25">
      <c r="G29" t="s">
        <v>73</v>
      </c>
      <c r="I29" s="15">
        <v>2</v>
      </c>
      <c r="J29" s="28" t="s">
        <v>7</v>
      </c>
      <c r="M29" s="18">
        <v>14</v>
      </c>
      <c r="N29" t="s">
        <v>86</v>
      </c>
      <c r="Q29" s="23">
        <f>IF(Q27,Q25+Q28+0.66,Q25)</f>
        <v>2.6942563349861586</v>
      </c>
      <c r="R29" t="s">
        <v>42</v>
      </c>
      <c r="S29" s="35">
        <f>CEILING(Q29*0.3048*1000,100)</f>
        <v>900</v>
      </c>
      <c r="T29" t="s">
        <v>71</v>
      </c>
      <c r="V29" s="24">
        <f>SQRT(4*V28/PI())*1000</f>
        <v>108.33539970854116</v>
      </c>
      <c r="W29" t="s">
        <v>43</v>
      </c>
      <c r="X29" s="38">
        <v>25</v>
      </c>
      <c r="Y29" s="43">
        <f t="shared" si="11"/>
        <v>1000</v>
      </c>
      <c r="Z29" s="46">
        <f t="shared" si="33"/>
        <v>0.78539816339744828</v>
      </c>
      <c r="AA29" s="44">
        <f t="shared" si="3"/>
        <v>150</v>
      </c>
      <c r="AB29" s="47">
        <f t="shared" si="34"/>
        <v>1441.3660900948396</v>
      </c>
      <c r="AC29" s="44">
        <f t="shared" si="35"/>
        <v>300</v>
      </c>
      <c r="AD29" s="48">
        <f t="shared" si="36"/>
        <v>168.27499999999998</v>
      </c>
      <c r="AE29" s="44">
        <f t="shared" si="37"/>
        <v>900</v>
      </c>
      <c r="AF29" s="47">
        <f t="shared" si="38"/>
        <v>3000</v>
      </c>
      <c r="AG29" s="49">
        <f t="shared" si="39"/>
        <v>3</v>
      </c>
      <c r="AH29" s="43">
        <f t="shared" si="4"/>
        <v>1000</v>
      </c>
      <c r="AI29" s="46">
        <f t="shared" si="12"/>
        <v>0.78539816339744828</v>
      </c>
      <c r="AJ29" s="44">
        <f t="shared" si="0"/>
        <v>150</v>
      </c>
      <c r="AK29" s="47">
        <f t="shared" si="13"/>
        <v>1441.3660900948396</v>
      </c>
      <c r="AL29" s="44">
        <f t="shared" si="14"/>
        <v>150</v>
      </c>
      <c r="AM29" s="48">
        <f t="shared" si="5"/>
        <v>188.27499999999998</v>
      </c>
      <c r="AN29" s="44">
        <f t="shared" si="15"/>
        <v>600</v>
      </c>
      <c r="AO29" s="47">
        <f t="shared" si="16"/>
        <v>2600</v>
      </c>
      <c r="AP29" s="54">
        <f t="shared" si="17"/>
        <v>2.6</v>
      </c>
      <c r="AQ29" s="43">
        <f t="shared" si="6"/>
        <v>1100</v>
      </c>
      <c r="AR29" s="46">
        <f t="shared" si="18"/>
        <v>0.9503317777109126</v>
      </c>
      <c r="AS29" s="44">
        <f t="shared" si="1"/>
        <v>150</v>
      </c>
      <c r="AT29" s="47">
        <f t="shared" si="19"/>
        <v>1191.2116447064789</v>
      </c>
      <c r="AU29" s="44">
        <f t="shared" si="20"/>
        <v>330</v>
      </c>
      <c r="AV29" s="48">
        <f t="shared" si="21"/>
        <v>168.27499999999998</v>
      </c>
      <c r="AW29" s="44">
        <f t="shared" si="7"/>
        <v>600</v>
      </c>
      <c r="AX29" s="44">
        <f t="shared" si="22"/>
        <v>150</v>
      </c>
      <c r="AY29" s="44">
        <f t="shared" si="8"/>
        <v>300</v>
      </c>
      <c r="AZ29" s="47">
        <f t="shared" si="23"/>
        <v>2900</v>
      </c>
      <c r="BA29" s="49">
        <f t="shared" si="24"/>
        <v>2.6363636363636362</v>
      </c>
      <c r="BB29" s="43">
        <f t="shared" si="9"/>
        <v>1000</v>
      </c>
      <c r="BC29" s="46">
        <f t="shared" si="25"/>
        <v>0.78539816339744828</v>
      </c>
      <c r="BD29" s="44">
        <f t="shared" si="2"/>
        <v>150</v>
      </c>
      <c r="BE29" s="47">
        <f t="shared" si="26"/>
        <v>1441.3660900948396</v>
      </c>
      <c r="BF29" s="44">
        <f t="shared" si="27"/>
        <v>150</v>
      </c>
      <c r="BG29" s="48">
        <f t="shared" si="28"/>
        <v>188.27499999999998</v>
      </c>
      <c r="BH29" s="48">
        <f t="shared" si="29"/>
        <v>300</v>
      </c>
      <c r="BI29" s="44">
        <f t="shared" si="30"/>
        <v>150</v>
      </c>
      <c r="BJ29" s="44">
        <f t="shared" si="10"/>
        <v>300</v>
      </c>
      <c r="BK29" s="44">
        <f t="shared" si="31"/>
        <v>2700</v>
      </c>
      <c r="BL29" s="49">
        <f t="shared" si="32"/>
        <v>2.7</v>
      </c>
    </row>
    <row r="30" spans="2:64" x14ac:dyDescent="0.25">
      <c r="G30" t="s">
        <v>74</v>
      </c>
      <c r="I30" s="15">
        <v>40</v>
      </c>
      <c r="M30" s="18">
        <v>15</v>
      </c>
      <c r="N30" t="s">
        <v>90</v>
      </c>
      <c r="Q30" s="2">
        <f>(D12/D13)*D14/60</f>
        <v>0.56604627994384815</v>
      </c>
      <c r="R30" t="s">
        <v>91</v>
      </c>
      <c r="X30" s="38">
        <v>26</v>
      </c>
      <c r="Y30" s="43">
        <f t="shared" si="11"/>
        <v>1000</v>
      </c>
      <c r="Z30" s="46">
        <f t="shared" si="33"/>
        <v>0.78539816339744828</v>
      </c>
      <c r="AA30" s="44">
        <f t="shared" si="3"/>
        <v>150</v>
      </c>
      <c r="AB30" s="47">
        <f t="shared" si="34"/>
        <v>1441.3660900948396</v>
      </c>
      <c r="AC30" s="44">
        <f t="shared" si="35"/>
        <v>300</v>
      </c>
      <c r="AD30" s="48">
        <f t="shared" si="36"/>
        <v>168.27499999999998</v>
      </c>
      <c r="AE30" s="44">
        <f t="shared" si="37"/>
        <v>900</v>
      </c>
      <c r="AF30" s="47">
        <f t="shared" si="38"/>
        <v>3000</v>
      </c>
      <c r="AG30" s="49">
        <f t="shared" si="39"/>
        <v>3</v>
      </c>
      <c r="AH30" s="43">
        <f t="shared" si="4"/>
        <v>1000</v>
      </c>
      <c r="AI30" s="46">
        <f t="shared" si="12"/>
        <v>0.78539816339744828</v>
      </c>
      <c r="AJ30" s="44">
        <f t="shared" si="0"/>
        <v>150</v>
      </c>
      <c r="AK30" s="47">
        <f t="shared" si="13"/>
        <v>1441.3660900948396</v>
      </c>
      <c r="AL30" s="44">
        <f t="shared" si="14"/>
        <v>150</v>
      </c>
      <c r="AM30" s="48">
        <f t="shared" si="5"/>
        <v>188.27499999999998</v>
      </c>
      <c r="AN30" s="44">
        <f t="shared" si="15"/>
        <v>600</v>
      </c>
      <c r="AO30" s="47">
        <f t="shared" si="16"/>
        <v>2600</v>
      </c>
      <c r="AP30" s="54">
        <f t="shared" si="17"/>
        <v>2.6</v>
      </c>
      <c r="AQ30" s="43">
        <f t="shared" si="6"/>
        <v>1100</v>
      </c>
      <c r="AR30" s="46">
        <f t="shared" si="18"/>
        <v>0.9503317777109126</v>
      </c>
      <c r="AS30" s="44">
        <f t="shared" si="1"/>
        <v>150</v>
      </c>
      <c r="AT30" s="47">
        <f t="shared" si="19"/>
        <v>1191.2116447064789</v>
      </c>
      <c r="AU30" s="44">
        <f t="shared" si="20"/>
        <v>330</v>
      </c>
      <c r="AV30" s="48">
        <f t="shared" si="21"/>
        <v>168.27499999999998</v>
      </c>
      <c r="AW30" s="44">
        <f t="shared" si="7"/>
        <v>600</v>
      </c>
      <c r="AX30" s="44">
        <f t="shared" si="22"/>
        <v>150</v>
      </c>
      <c r="AY30" s="44">
        <f t="shared" si="8"/>
        <v>300</v>
      </c>
      <c r="AZ30" s="47">
        <f t="shared" si="23"/>
        <v>2900</v>
      </c>
      <c r="BA30" s="49">
        <f t="shared" si="24"/>
        <v>2.6363636363636362</v>
      </c>
      <c r="BB30" s="43">
        <f t="shared" si="9"/>
        <v>1000</v>
      </c>
      <c r="BC30" s="46">
        <f t="shared" si="25"/>
        <v>0.78539816339744828</v>
      </c>
      <c r="BD30" s="44">
        <f t="shared" si="2"/>
        <v>150</v>
      </c>
      <c r="BE30" s="47">
        <f t="shared" si="26"/>
        <v>1441.3660900948396</v>
      </c>
      <c r="BF30" s="44">
        <f t="shared" si="27"/>
        <v>150</v>
      </c>
      <c r="BG30" s="48">
        <f t="shared" si="28"/>
        <v>188.27499999999998</v>
      </c>
      <c r="BH30" s="48">
        <f t="shared" si="29"/>
        <v>300</v>
      </c>
      <c r="BI30" s="44">
        <f t="shared" si="30"/>
        <v>150</v>
      </c>
      <c r="BJ30" s="44">
        <f t="shared" si="10"/>
        <v>300</v>
      </c>
      <c r="BK30" s="44">
        <f t="shared" si="31"/>
        <v>2700</v>
      </c>
      <c r="BL30" s="49">
        <f t="shared" si="32"/>
        <v>2.7</v>
      </c>
    </row>
    <row r="31" spans="2:64" x14ac:dyDescent="0.25">
      <c r="G31" t="s">
        <v>77</v>
      </c>
      <c r="I31" s="24">
        <f>IF(V44=0,"",V44)</f>
        <v>52.501800000000003</v>
      </c>
      <c r="J31" s="28" t="s">
        <v>43</v>
      </c>
      <c r="M31" s="18">
        <v>16</v>
      </c>
      <c r="N31" t="s">
        <v>92</v>
      </c>
      <c r="Q31" s="2">
        <f>D15</f>
        <v>0.56599999999999995</v>
      </c>
      <c r="R31" t="s">
        <v>91</v>
      </c>
      <c r="T31" t="s">
        <v>75</v>
      </c>
      <c r="V31">
        <f>VLOOKUP(I21,$F$106:$U$149,16)</f>
        <v>8</v>
      </c>
      <c r="X31" s="38">
        <v>27</v>
      </c>
      <c r="Y31" s="43">
        <f t="shared" si="11"/>
        <v>1000</v>
      </c>
      <c r="Z31" s="46">
        <f t="shared" si="33"/>
        <v>0.78539816339744828</v>
      </c>
      <c r="AA31" s="44">
        <f t="shared" si="3"/>
        <v>150</v>
      </c>
      <c r="AB31" s="47">
        <f t="shared" si="34"/>
        <v>1441.3660900948396</v>
      </c>
      <c r="AC31" s="44">
        <f t="shared" si="35"/>
        <v>300</v>
      </c>
      <c r="AD31" s="48">
        <f t="shared" si="36"/>
        <v>168.27499999999998</v>
      </c>
      <c r="AE31" s="44">
        <f t="shared" si="37"/>
        <v>900</v>
      </c>
      <c r="AF31" s="47">
        <f t="shared" si="38"/>
        <v>3000</v>
      </c>
      <c r="AG31" s="49">
        <f t="shared" si="39"/>
        <v>3</v>
      </c>
      <c r="AH31" s="43">
        <f t="shared" si="4"/>
        <v>1000</v>
      </c>
      <c r="AI31" s="46">
        <f t="shared" si="12"/>
        <v>0.78539816339744828</v>
      </c>
      <c r="AJ31" s="44">
        <f t="shared" si="0"/>
        <v>150</v>
      </c>
      <c r="AK31" s="47">
        <f t="shared" si="13"/>
        <v>1441.3660900948396</v>
      </c>
      <c r="AL31" s="44">
        <f t="shared" si="14"/>
        <v>150</v>
      </c>
      <c r="AM31" s="48">
        <f t="shared" si="5"/>
        <v>188.27499999999998</v>
      </c>
      <c r="AN31" s="44">
        <f t="shared" si="15"/>
        <v>600</v>
      </c>
      <c r="AO31" s="47">
        <f t="shared" si="16"/>
        <v>2600</v>
      </c>
      <c r="AP31" s="54">
        <f t="shared" si="17"/>
        <v>2.6</v>
      </c>
      <c r="AQ31" s="43">
        <f t="shared" si="6"/>
        <v>1100</v>
      </c>
      <c r="AR31" s="46">
        <f t="shared" si="18"/>
        <v>0.9503317777109126</v>
      </c>
      <c r="AS31" s="44">
        <f t="shared" si="1"/>
        <v>150</v>
      </c>
      <c r="AT31" s="47">
        <f t="shared" si="19"/>
        <v>1191.2116447064789</v>
      </c>
      <c r="AU31" s="44">
        <f t="shared" si="20"/>
        <v>330</v>
      </c>
      <c r="AV31" s="48">
        <f t="shared" si="21"/>
        <v>168.27499999999998</v>
      </c>
      <c r="AW31" s="44">
        <f t="shared" si="7"/>
        <v>600</v>
      </c>
      <c r="AX31" s="44">
        <f t="shared" si="22"/>
        <v>150</v>
      </c>
      <c r="AY31" s="44">
        <f t="shared" si="8"/>
        <v>300</v>
      </c>
      <c r="AZ31" s="47">
        <f t="shared" si="23"/>
        <v>2900</v>
      </c>
      <c r="BA31" s="49">
        <f t="shared" si="24"/>
        <v>2.6363636363636362</v>
      </c>
      <c r="BB31" s="43">
        <f t="shared" si="9"/>
        <v>1000</v>
      </c>
      <c r="BC31" s="46">
        <f t="shared" si="25"/>
        <v>0.78539816339744828</v>
      </c>
      <c r="BD31" s="44">
        <f t="shared" si="2"/>
        <v>150</v>
      </c>
      <c r="BE31" s="47">
        <f t="shared" si="26"/>
        <v>1441.3660900948396</v>
      </c>
      <c r="BF31" s="44">
        <f t="shared" si="27"/>
        <v>150</v>
      </c>
      <c r="BG31" s="48">
        <f t="shared" si="28"/>
        <v>188.27499999999998</v>
      </c>
      <c r="BH31" s="48">
        <f t="shared" si="29"/>
        <v>300</v>
      </c>
      <c r="BI31" s="44">
        <f t="shared" si="30"/>
        <v>150</v>
      </c>
      <c r="BJ31" s="44">
        <f t="shared" si="10"/>
        <v>300</v>
      </c>
      <c r="BK31" s="44">
        <f t="shared" si="31"/>
        <v>2700</v>
      </c>
      <c r="BL31" s="49">
        <f t="shared" si="32"/>
        <v>2.7</v>
      </c>
    </row>
    <row r="32" spans="2:64" x14ac:dyDescent="0.25">
      <c r="G32" s="62" t="str">
        <f>IF(V44=0,"Pipe not Found !!",IF(V44&lt;I28,"Pipe is smaller than Calculated ID !!",""))</f>
        <v/>
      </c>
      <c r="H32" s="63"/>
      <c r="I32" s="63"/>
      <c r="J32" s="63"/>
      <c r="M32" s="18">
        <v>17</v>
      </c>
      <c r="N32" t="s">
        <v>93</v>
      </c>
      <c r="Q32" s="2">
        <f>Q30+Q31</f>
        <v>1.132046279943848</v>
      </c>
      <c r="R32" t="s">
        <v>91</v>
      </c>
      <c r="T32" t="s">
        <v>76</v>
      </c>
      <c r="V32">
        <f>VLOOKUP(I22,$C$106:$D$118,2)</f>
        <v>7</v>
      </c>
      <c r="X32" s="38">
        <v>28</v>
      </c>
      <c r="Y32" s="43">
        <f t="shared" si="11"/>
        <v>1000</v>
      </c>
      <c r="Z32" s="46">
        <f t="shared" si="33"/>
        <v>0.78539816339744828</v>
      </c>
      <c r="AA32" s="44">
        <f t="shared" si="3"/>
        <v>150</v>
      </c>
      <c r="AB32" s="47">
        <f t="shared" si="34"/>
        <v>1441.3660900948396</v>
      </c>
      <c r="AC32" s="44">
        <f t="shared" si="35"/>
        <v>300</v>
      </c>
      <c r="AD32" s="48">
        <f t="shared" si="36"/>
        <v>168.27499999999998</v>
      </c>
      <c r="AE32" s="44">
        <f t="shared" si="37"/>
        <v>900</v>
      </c>
      <c r="AF32" s="47">
        <f t="shared" si="38"/>
        <v>3000</v>
      </c>
      <c r="AG32" s="49">
        <f t="shared" si="39"/>
        <v>3</v>
      </c>
      <c r="AH32" s="43">
        <f t="shared" si="4"/>
        <v>1000</v>
      </c>
      <c r="AI32" s="46">
        <f t="shared" si="12"/>
        <v>0.78539816339744828</v>
      </c>
      <c r="AJ32" s="44">
        <f t="shared" si="0"/>
        <v>150</v>
      </c>
      <c r="AK32" s="47">
        <f t="shared" si="13"/>
        <v>1441.3660900948396</v>
      </c>
      <c r="AL32" s="44">
        <f t="shared" si="14"/>
        <v>150</v>
      </c>
      <c r="AM32" s="48">
        <f t="shared" si="5"/>
        <v>188.27499999999998</v>
      </c>
      <c r="AN32" s="44">
        <f t="shared" si="15"/>
        <v>600</v>
      </c>
      <c r="AO32" s="47">
        <f t="shared" si="16"/>
        <v>2600</v>
      </c>
      <c r="AP32" s="54">
        <f t="shared" si="17"/>
        <v>2.6</v>
      </c>
      <c r="AQ32" s="43">
        <f t="shared" si="6"/>
        <v>1100</v>
      </c>
      <c r="AR32" s="46">
        <f t="shared" si="18"/>
        <v>0.9503317777109126</v>
      </c>
      <c r="AS32" s="44">
        <f t="shared" si="1"/>
        <v>150</v>
      </c>
      <c r="AT32" s="47">
        <f t="shared" si="19"/>
        <v>1191.2116447064789</v>
      </c>
      <c r="AU32" s="44">
        <f t="shared" si="20"/>
        <v>330</v>
      </c>
      <c r="AV32" s="48">
        <f t="shared" si="21"/>
        <v>168.27499999999998</v>
      </c>
      <c r="AW32" s="44">
        <f t="shared" si="7"/>
        <v>600</v>
      </c>
      <c r="AX32" s="44">
        <f t="shared" si="22"/>
        <v>150</v>
      </c>
      <c r="AY32" s="44">
        <f t="shared" si="8"/>
        <v>300</v>
      </c>
      <c r="AZ32" s="47">
        <f t="shared" si="23"/>
        <v>2900</v>
      </c>
      <c r="BA32" s="49">
        <f t="shared" si="24"/>
        <v>2.6363636363636362</v>
      </c>
      <c r="BB32" s="43">
        <f t="shared" si="9"/>
        <v>1000</v>
      </c>
      <c r="BC32" s="46">
        <f t="shared" si="25"/>
        <v>0.78539816339744828</v>
      </c>
      <c r="BD32" s="44">
        <f t="shared" si="2"/>
        <v>150</v>
      </c>
      <c r="BE32" s="47">
        <f t="shared" si="26"/>
        <v>1441.3660900948396</v>
      </c>
      <c r="BF32" s="44">
        <f t="shared" si="27"/>
        <v>150</v>
      </c>
      <c r="BG32" s="48">
        <f t="shared" si="28"/>
        <v>188.27499999999998</v>
      </c>
      <c r="BH32" s="48">
        <f t="shared" si="29"/>
        <v>300</v>
      </c>
      <c r="BI32" s="44">
        <f t="shared" si="30"/>
        <v>150</v>
      </c>
      <c r="BJ32" s="44">
        <f t="shared" si="10"/>
        <v>300</v>
      </c>
      <c r="BK32" s="44">
        <f t="shared" si="31"/>
        <v>2700</v>
      </c>
      <c r="BL32" s="49">
        <f t="shared" si="32"/>
        <v>2.7</v>
      </c>
    </row>
    <row r="33" spans="2:64" x14ac:dyDescent="0.25">
      <c r="M33" s="18">
        <v>18</v>
      </c>
      <c r="N33" t="s">
        <v>97</v>
      </c>
      <c r="Q33">
        <f>VLOOKUP(V31,$E$106:$T$149,16)</f>
        <v>6.625</v>
      </c>
      <c r="R33" t="s">
        <v>7</v>
      </c>
      <c r="S33">
        <f>Q33*25.4</f>
        <v>168.27499999999998</v>
      </c>
      <c r="T33" t="s">
        <v>77</v>
      </c>
      <c r="V33">
        <f>VLOOKUP(V31,$E$106:$S$149,V32+2)</f>
        <v>6.0650000000000004</v>
      </c>
      <c r="X33" s="38">
        <v>29</v>
      </c>
      <c r="Y33" s="43">
        <f t="shared" si="11"/>
        <v>1000</v>
      </c>
      <c r="Z33" s="46">
        <f t="shared" si="33"/>
        <v>0.78539816339744828</v>
      </c>
      <c r="AA33" s="44">
        <f t="shared" si="3"/>
        <v>150</v>
      </c>
      <c r="AB33" s="47">
        <f t="shared" si="34"/>
        <v>1441.3660900948396</v>
      </c>
      <c r="AC33" s="44">
        <f t="shared" si="35"/>
        <v>300</v>
      </c>
      <c r="AD33" s="48">
        <f t="shared" si="36"/>
        <v>168.27499999999998</v>
      </c>
      <c r="AE33" s="44">
        <f t="shared" si="37"/>
        <v>900</v>
      </c>
      <c r="AF33" s="47">
        <f t="shared" si="38"/>
        <v>3000</v>
      </c>
      <c r="AG33" s="49">
        <f t="shared" si="39"/>
        <v>3</v>
      </c>
      <c r="AH33" s="43">
        <f t="shared" si="4"/>
        <v>1000</v>
      </c>
      <c r="AI33" s="46">
        <f t="shared" si="12"/>
        <v>0.78539816339744828</v>
      </c>
      <c r="AJ33" s="44">
        <f t="shared" si="0"/>
        <v>150</v>
      </c>
      <c r="AK33" s="47">
        <f t="shared" si="13"/>
        <v>1441.3660900948396</v>
      </c>
      <c r="AL33" s="44">
        <f t="shared" si="14"/>
        <v>150</v>
      </c>
      <c r="AM33" s="48">
        <f t="shared" si="5"/>
        <v>188.27499999999998</v>
      </c>
      <c r="AN33" s="44">
        <f t="shared" si="15"/>
        <v>600</v>
      </c>
      <c r="AO33" s="47">
        <f t="shared" si="16"/>
        <v>2600</v>
      </c>
      <c r="AP33" s="54">
        <f t="shared" si="17"/>
        <v>2.6</v>
      </c>
      <c r="AQ33" s="43">
        <f t="shared" si="6"/>
        <v>1100</v>
      </c>
      <c r="AR33" s="46">
        <f t="shared" si="18"/>
        <v>0.9503317777109126</v>
      </c>
      <c r="AS33" s="44">
        <f t="shared" si="1"/>
        <v>150</v>
      </c>
      <c r="AT33" s="47">
        <f t="shared" si="19"/>
        <v>1191.2116447064789</v>
      </c>
      <c r="AU33" s="44">
        <f t="shared" si="20"/>
        <v>330</v>
      </c>
      <c r="AV33" s="48">
        <f t="shared" si="21"/>
        <v>168.27499999999998</v>
      </c>
      <c r="AW33" s="44">
        <f t="shared" si="7"/>
        <v>600</v>
      </c>
      <c r="AX33" s="44">
        <f t="shared" si="22"/>
        <v>150</v>
      </c>
      <c r="AY33" s="44">
        <f t="shared" si="8"/>
        <v>300</v>
      </c>
      <c r="AZ33" s="47">
        <f t="shared" si="23"/>
        <v>2900</v>
      </c>
      <c r="BA33" s="49">
        <f t="shared" si="24"/>
        <v>2.6363636363636362</v>
      </c>
      <c r="BB33" s="43">
        <f t="shared" si="9"/>
        <v>1000</v>
      </c>
      <c r="BC33" s="46">
        <f t="shared" si="25"/>
        <v>0.78539816339744828</v>
      </c>
      <c r="BD33" s="44">
        <f t="shared" si="2"/>
        <v>150</v>
      </c>
      <c r="BE33" s="47">
        <f t="shared" si="26"/>
        <v>1441.3660900948396</v>
      </c>
      <c r="BF33" s="44">
        <f t="shared" si="27"/>
        <v>150</v>
      </c>
      <c r="BG33" s="48">
        <f t="shared" si="28"/>
        <v>188.27499999999998</v>
      </c>
      <c r="BH33" s="48">
        <f t="shared" si="29"/>
        <v>300</v>
      </c>
      <c r="BI33" s="44">
        <f t="shared" si="30"/>
        <v>150</v>
      </c>
      <c r="BJ33" s="44">
        <f t="shared" si="10"/>
        <v>300</v>
      </c>
      <c r="BK33" s="44">
        <f t="shared" si="31"/>
        <v>2700</v>
      </c>
      <c r="BL33" s="49">
        <f t="shared" si="32"/>
        <v>2.7</v>
      </c>
    </row>
    <row r="34" spans="2:64" x14ac:dyDescent="0.25">
      <c r="B34" s="13" t="s">
        <v>136</v>
      </c>
      <c r="C34" s="14"/>
      <c r="D34" s="14"/>
      <c r="E34" s="14"/>
      <c r="N34" t="s">
        <v>101</v>
      </c>
      <c r="O34" s="73" t="s">
        <v>112</v>
      </c>
      <c r="P34" s="73"/>
      <c r="Q34" s="73" t="s">
        <v>113</v>
      </c>
      <c r="R34" s="73"/>
      <c r="V34">
        <f>V33*25.4</f>
        <v>154.05099999999999</v>
      </c>
      <c r="X34" s="38">
        <v>30</v>
      </c>
      <c r="Y34" s="43">
        <f t="shared" si="11"/>
        <v>1000</v>
      </c>
      <c r="Z34" s="46">
        <f t="shared" si="33"/>
        <v>0.78539816339744828</v>
      </c>
      <c r="AA34" s="44">
        <f t="shared" si="3"/>
        <v>150</v>
      </c>
      <c r="AB34" s="47">
        <f t="shared" si="34"/>
        <v>1441.3660900948396</v>
      </c>
      <c r="AC34" s="44">
        <f t="shared" si="35"/>
        <v>300</v>
      </c>
      <c r="AD34" s="48">
        <f t="shared" si="36"/>
        <v>168.27499999999998</v>
      </c>
      <c r="AE34" s="44">
        <f t="shared" si="37"/>
        <v>900</v>
      </c>
      <c r="AF34" s="47">
        <f t="shared" si="38"/>
        <v>3000</v>
      </c>
      <c r="AG34" s="49">
        <f t="shared" si="39"/>
        <v>3</v>
      </c>
      <c r="AH34" s="43">
        <f t="shared" si="4"/>
        <v>1000</v>
      </c>
      <c r="AI34" s="46">
        <f t="shared" si="12"/>
        <v>0.78539816339744828</v>
      </c>
      <c r="AJ34" s="44">
        <f t="shared" si="0"/>
        <v>150</v>
      </c>
      <c r="AK34" s="47">
        <f t="shared" si="13"/>
        <v>1441.3660900948396</v>
      </c>
      <c r="AL34" s="44">
        <f t="shared" si="14"/>
        <v>150</v>
      </c>
      <c r="AM34" s="48">
        <f t="shared" si="5"/>
        <v>188.27499999999998</v>
      </c>
      <c r="AN34" s="44">
        <f t="shared" si="15"/>
        <v>600</v>
      </c>
      <c r="AO34" s="47">
        <f t="shared" si="16"/>
        <v>2600</v>
      </c>
      <c r="AP34" s="54">
        <f t="shared" si="17"/>
        <v>2.6</v>
      </c>
      <c r="AQ34" s="43">
        <f t="shared" si="6"/>
        <v>1100</v>
      </c>
      <c r="AR34" s="46">
        <f t="shared" si="18"/>
        <v>0.9503317777109126</v>
      </c>
      <c r="AS34" s="44">
        <f t="shared" si="1"/>
        <v>150</v>
      </c>
      <c r="AT34" s="47">
        <f t="shared" si="19"/>
        <v>1191.2116447064789</v>
      </c>
      <c r="AU34" s="44">
        <f t="shared" si="20"/>
        <v>330</v>
      </c>
      <c r="AV34" s="48">
        <f t="shared" si="21"/>
        <v>168.27499999999998</v>
      </c>
      <c r="AW34" s="44">
        <f t="shared" si="7"/>
        <v>600</v>
      </c>
      <c r="AX34" s="44">
        <f t="shared" si="22"/>
        <v>150</v>
      </c>
      <c r="AY34" s="44">
        <f t="shared" si="8"/>
        <v>300</v>
      </c>
      <c r="AZ34" s="47">
        <f t="shared" si="23"/>
        <v>2900</v>
      </c>
      <c r="BA34" s="49">
        <f t="shared" si="24"/>
        <v>2.6363636363636362</v>
      </c>
      <c r="BB34" s="43">
        <f t="shared" si="9"/>
        <v>1000</v>
      </c>
      <c r="BC34" s="46">
        <f t="shared" si="25"/>
        <v>0.78539816339744828</v>
      </c>
      <c r="BD34" s="44">
        <f t="shared" si="2"/>
        <v>150</v>
      </c>
      <c r="BE34" s="47">
        <f t="shared" si="26"/>
        <v>1441.3660900948396</v>
      </c>
      <c r="BF34" s="44">
        <f t="shared" si="27"/>
        <v>150</v>
      </c>
      <c r="BG34" s="48">
        <f t="shared" si="28"/>
        <v>188.27499999999998</v>
      </c>
      <c r="BH34" s="48">
        <f t="shared" si="29"/>
        <v>300</v>
      </c>
      <c r="BI34" s="44">
        <f t="shared" si="30"/>
        <v>150</v>
      </c>
      <c r="BJ34" s="44">
        <f t="shared" si="10"/>
        <v>300</v>
      </c>
      <c r="BK34" s="44">
        <f t="shared" si="31"/>
        <v>2700</v>
      </c>
      <c r="BL34" s="49">
        <f t="shared" si="32"/>
        <v>2.7</v>
      </c>
    </row>
    <row r="35" spans="2:64" x14ac:dyDescent="0.25">
      <c r="G35" s="64"/>
      <c r="H35" s="17"/>
      <c r="I35" s="17"/>
      <c r="J35" s="17"/>
      <c r="O35" t="s">
        <v>103</v>
      </c>
      <c r="P35" t="s">
        <v>104</v>
      </c>
      <c r="Q35" t="s">
        <v>103</v>
      </c>
      <c r="R35" t="s">
        <v>104</v>
      </c>
      <c r="X35" s="38">
        <v>31</v>
      </c>
      <c r="Y35" s="43">
        <f t="shared" si="11"/>
        <v>1000</v>
      </c>
      <c r="Z35" s="46">
        <f t="shared" si="33"/>
        <v>0.78539816339744828</v>
      </c>
      <c r="AA35" s="44">
        <f t="shared" si="3"/>
        <v>150</v>
      </c>
      <c r="AB35" s="47">
        <f t="shared" si="34"/>
        <v>1441.3660900948396</v>
      </c>
      <c r="AC35" s="44">
        <f t="shared" si="35"/>
        <v>300</v>
      </c>
      <c r="AD35" s="48">
        <f t="shared" si="36"/>
        <v>168.27499999999998</v>
      </c>
      <c r="AE35" s="44">
        <f t="shared" si="37"/>
        <v>900</v>
      </c>
      <c r="AF35" s="47">
        <f t="shared" si="38"/>
        <v>3000</v>
      </c>
      <c r="AG35" s="49">
        <f t="shared" si="39"/>
        <v>3</v>
      </c>
      <c r="AH35" s="43">
        <f t="shared" si="4"/>
        <v>1000</v>
      </c>
      <c r="AI35" s="46">
        <f t="shared" si="12"/>
        <v>0.78539816339744828</v>
      </c>
      <c r="AJ35" s="44">
        <f t="shared" si="0"/>
        <v>150</v>
      </c>
      <c r="AK35" s="47">
        <f t="shared" si="13"/>
        <v>1441.3660900948396</v>
      </c>
      <c r="AL35" s="44">
        <f t="shared" si="14"/>
        <v>150</v>
      </c>
      <c r="AM35" s="48">
        <f t="shared" si="5"/>
        <v>188.27499999999998</v>
      </c>
      <c r="AN35" s="44">
        <f t="shared" si="15"/>
        <v>600</v>
      </c>
      <c r="AO35" s="47">
        <f t="shared" si="16"/>
        <v>2600</v>
      </c>
      <c r="AP35" s="54">
        <f t="shared" si="17"/>
        <v>2.6</v>
      </c>
      <c r="AQ35" s="43">
        <f t="shared" si="6"/>
        <v>1100</v>
      </c>
      <c r="AR35" s="46">
        <f t="shared" si="18"/>
        <v>0.9503317777109126</v>
      </c>
      <c r="AS35" s="44">
        <f t="shared" si="1"/>
        <v>150</v>
      </c>
      <c r="AT35" s="47">
        <f t="shared" si="19"/>
        <v>1191.2116447064789</v>
      </c>
      <c r="AU35" s="44">
        <f t="shared" si="20"/>
        <v>330</v>
      </c>
      <c r="AV35" s="48">
        <f t="shared" si="21"/>
        <v>168.27499999999998</v>
      </c>
      <c r="AW35" s="44">
        <f t="shared" si="7"/>
        <v>600</v>
      </c>
      <c r="AX35" s="44">
        <f t="shared" si="22"/>
        <v>150</v>
      </c>
      <c r="AY35" s="44">
        <f t="shared" si="8"/>
        <v>300</v>
      </c>
      <c r="AZ35" s="47">
        <f t="shared" si="23"/>
        <v>2900</v>
      </c>
      <c r="BA35" s="49">
        <f t="shared" si="24"/>
        <v>2.6363636363636362</v>
      </c>
      <c r="BB35" s="43">
        <f t="shared" si="9"/>
        <v>1000</v>
      </c>
      <c r="BC35" s="46">
        <f t="shared" si="25"/>
        <v>0.78539816339744828</v>
      </c>
      <c r="BD35" s="44">
        <f t="shared" si="2"/>
        <v>150</v>
      </c>
      <c r="BE35" s="47">
        <f t="shared" si="26"/>
        <v>1441.3660900948396</v>
      </c>
      <c r="BF35" s="44">
        <f t="shared" si="27"/>
        <v>150</v>
      </c>
      <c r="BG35" s="48">
        <f t="shared" si="28"/>
        <v>188.27499999999998</v>
      </c>
      <c r="BH35" s="48">
        <f t="shared" si="29"/>
        <v>300</v>
      </c>
      <c r="BI35" s="44">
        <f t="shared" si="30"/>
        <v>150</v>
      </c>
      <c r="BJ35" s="44">
        <f t="shared" si="10"/>
        <v>300</v>
      </c>
      <c r="BK35" s="44">
        <f t="shared" si="31"/>
        <v>2700</v>
      </c>
      <c r="BL35" s="49">
        <f t="shared" si="32"/>
        <v>2.7</v>
      </c>
    </row>
    <row r="36" spans="2:64" x14ac:dyDescent="0.25">
      <c r="B36" t="s">
        <v>131</v>
      </c>
      <c r="C36" s="59" t="str">
        <f>IF(Q27,"With Mist Eliminator","Without Mist Eliminator")</f>
        <v>With Mist Eliminator</v>
      </c>
      <c r="M36" s="18">
        <v>1</v>
      </c>
      <c r="N36" t="s">
        <v>102</v>
      </c>
      <c r="O36" s="39">
        <f>Y205</f>
        <v>1000</v>
      </c>
      <c r="P36" s="39">
        <f>AH205</f>
        <v>1000</v>
      </c>
      <c r="Q36" s="39">
        <f>AQ205</f>
        <v>1100</v>
      </c>
      <c r="R36" s="39">
        <f>BB205</f>
        <v>1000</v>
      </c>
      <c r="T36" s="21" t="s">
        <v>82</v>
      </c>
      <c r="X36" s="38">
        <v>32</v>
      </c>
      <c r="Y36" s="43">
        <f t="shared" si="11"/>
        <v>1000</v>
      </c>
      <c r="Z36" s="46">
        <f t="shared" si="33"/>
        <v>0.78539816339744828</v>
      </c>
      <c r="AA36" s="44">
        <f t="shared" si="3"/>
        <v>150</v>
      </c>
      <c r="AB36" s="47">
        <f t="shared" si="34"/>
        <v>1441.3660900948396</v>
      </c>
      <c r="AC36" s="44">
        <f t="shared" si="35"/>
        <v>300</v>
      </c>
      <c r="AD36" s="48">
        <f t="shared" si="36"/>
        <v>168.27499999999998</v>
      </c>
      <c r="AE36" s="44">
        <f t="shared" si="37"/>
        <v>900</v>
      </c>
      <c r="AF36" s="47">
        <f t="shared" si="38"/>
        <v>3000</v>
      </c>
      <c r="AG36" s="49">
        <f t="shared" si="39"/>
        <v>3</v>
      </c>
      <c r="AH36" s="43">
        <f t="shared" si="4"/>
        <v>1000</v>
      </c>
      <c r="AI36" s="46">
        <f t="shared" si="12"/>
        <v>0.78539816339744828</v>
      </c>
      <c r="AJ36" s="44">
        <f t="shared" si="0"/>
        <v>150</v>
      </c>
      <c r="AK36" s="47">
        <f t="shared" si="13"/>
        <v>1441.3660900948396</v>
      </c>
      <c r="AL36" s="44">
        <f t="shared" si="14"/>
        <v>150</v>
      </c>
      <c r="AM36" s="48">
        <f t="shared" si="5"/>
        <v>188.27499999999998</v>
      </c>
      <c r="AN36" s="44">
        <f t="shared" si="15"/>
        <v>600</v>
      </c>
      <c r="AO36" s="47">
        <f t="shared" si="16"/>
        <v>2600</v>
      </c>
      <c r="AP36" s="54">
        <f t="shared" si="17"/>
        <v>2.6</v>
      </c>
      <c r="AQ36" s="43">
        <f t="shared" si="6"/>
        <v>1100</v>
      </c>
      <c r="AR36" s="46">
        <f t="shared" si="18"/>
        <v>0.9503317777109126</v>
      </c>
      <c r="AS36" s="44">
        <f t="shared" si="1"/>
        <v>150</v>
      </c>
      <c r="AT36" s="47">
        <f t="shared" si="19"/>
        <v>1191.2116447064789</v>
      </c>
      <c r="AU36" s="44">
        <f t="shared" si="20"/>
        <v>330</v>
      </c>
      <c r="AV36" s="48">
        <f t="shared" si="21"/>
        <v>168.27499999999998</v>
      </c>
      <c r="AW36" s="44">
        <f t="shared" si="7"/>
        <v>600</v>
      </c>
      <c r="AX36" s="44">
        <f t="shared" si="22"/>
        <v>150</v>
      </c>
      <c r="AY36" s="44">
        <f t="shared" si="8"/>
        <v>300</v>
      </c>
      <c r="AZ36" s="47">
        <f t="shared" si="23"/>
        <v>2900</v>
      </c>
      <c r="BA36" s="49">
        <f t="shared" si="24"/>
        <v>2.6363636363636362</v>
      </c>
      <c r="BB36" s="43">
        <f t="shared" si="9"/>
        <v>1000</v>
      </c>
      <c r="BC36" s="46">
        <f t="shared" si="25"/>
        <v>0.78539816339744828</v>
      </c>
      <c r="BD36" s="44">
        <f t="shared" si="2"/>
        <v>150</v>
      </c>
      <c r="BE36" s="47">
        <f t="shared" si="26"/>
        <v>1441.3660900948396</v>
      </c>
      <c r="BF36" s="44">
        <f t="shared" si="27"/>
        <v>150</v>
      </c>
      <c r="BG36" s="48">
        <f t="shared" si="28"/>
        <v>188.27499999999998</v>
      </c>
      <c r="BH36" s="48">
        <f t="shared" si="29"/>
        <v>300</v>
      </c>
      <c r="BI36" s="44">
        <f t="shared" si="30"/>
        <v>150</v>
      </c>
      <c r="BJ36" s="44">
        <f t="shared" si="10"/>
        <v>300</v>
      </c>
      <c r="BK36" s="44">
        <f t="shared" si="31"/>
        <v>2700</v>
      </c>
      <c r="BL36" s="49">
        <f t="shared" si="32"/>
        <v>2.7</v>
      </c>
    </row>
    <row r="37" spans="2:64" x14ac:dyDescent="0.25">
      <c r="B37" t="s">
        <v>87</v>
      </c>
      <c r="C37" s="59" t="s">
        <v>133</v>
      </c>
      <c r="F37" s="61">
        <f>VLOOKUP(1,$M$36:$R$47,$P$51+2)</f>
        <v>1100</v>
      </c>
      <c r="G37" s="16" t="s">
        <v>43</v>
      </c>
      <c r="M37" s="18">
        <v>2</v>
      </c>
      <c r="N37" t="s">
        <v>88</v>
      </c>
      <c r="O37" s="39">
        <f>AA205</f>
        <v>150</v>
      </c>
      <c r="P37" s="39">
        <f>AJ205</f>
        <v>150</v>
      </c>
      <c r="Q37" s="39">
        <f>AS205</f>
        <v>150</v>
      </c>
      <c r="R37" s="39">
        <f>BD205</f>
        <v>150</v>
      </c>
      <c r="T37" t="s">
        <v>67</v>
      </c>
      <c r="V37" s="26">
        <f>(D12/D13)/3600</f>
        <v>1.8868209331461608E-3</v>
      </c>
      <c r="W37" t="s">
        <v>68</v>
      </c>
      <c r="X37" s="38">
        <v>33</v>
      </c>
      <c r="Y37" s="43">
        <f t="shared" si="11"/>
        <v>1000</v>
      </c>
      <c r="Z37" s="46">
        <f t="shared" si="33"/>
        <v>0.78539816339744828</v>
      </c>
      <c r="AA37" s="44">
        <f t="shared" si="3"/>
        <v>150</v>
      </c>
      <c r="AB37" s="47">
        <f t="shared" si="34"/>
        <v>1441.3660900948396</v>
      </c>
      <c r="AC37" s="44">
        <f t="shared" si="35"/>
        <v>300</v>
      </c>
      <c r="AD37" s="48">
        <f t="shared" si="36"/>
        <v>168.27499999999998</v>
      </c>
      <c r="AE37" s="44">
        <f t="shared" si="37"/>
        <v>900</v>
      </c>
      <c r="AF37" s="47">
        <f t="shared" si="38"/>
        <v>3000</v>
      </c>
      <c r="AG37" s="49">
        <f t="shared" si="39"/>
        <v>3</v>
      </c>
      <c r="AH37" s="43">
        <f t="shared" si="4"/>
        <v>1000</v>
      </c>
      <c r="AI37" s="46">
        <f t="shared" si="12"/>
        <v>0.78539816339744828</v>
      </c>
      <c r="AJ37" s="44">
        <f t="shared" si="0"/>
        <v>150</v>
      </c>
      <c r="AK37" s="47">
        <f t="shared" si="13"/>
        <v>1441.3660900948396</v>
      </c>
      <c r="AL37" s="44">
        <f t="shared" si="14"/>
        <v>150</v>
      </c>
      <c r="AM37" s="48">
        <f t="shared" si="5"/>
        <v>188.27499999999998</v>
      </c>
      <c r="AN37" s="44">
        <f t="shared" si="15"/>
        <v>600</v>
      </c>
      <c r="AO37" s="47">
        <f t="shared" si="16"/>
        <v>2600</v>
      </c>
      <c r="AP37" s="54">
        <f t="shared" si="17"/>
        <v>2.6</v>
      </c>
      <c r="AQ37" s="43">
        <f t="shared" si="6"/>
        <v>1100</v>
      </c>
      <c r="AR37" s="46">
        <f t="shared" si="18"/>
        <v>0.9503317777109126</v>
      </c>
      <c r="AS37" s="44">
        <f t="shared" si="1"/>
        <v>150</v>
      </c>
      <c r="AT37" s="47">
        <f t="shared" si="19"/>
        <v>1191.2116447064789</v>
      </c>
      <c r="AU37" s="44">
        <f t="shared" si="20"/>
        <v>330</v>
      </c>
      <c r="AV37" s="48">
        <f t="shared" si="21"/>
        <v>168.27499999999998</v>
      </c>
      <c r="AW37" s="44">
        <f t="shared" si="7"/>
        <v>600</v>
      </c>
      <c r="AX37" s="44">
        <f t="shared" si="22"/>
        <v>150</v>
      </c>
      <c r="AY37" s="44">
        <f t="shared" si="8"/>
        <v>300</v>
      </c>
      <c r="AZ37" s="47">
        <f t="shared" si="23"/>
        <v>2900</v>
      </c>
      <c r="BA37" s="49">
        <f t="shared" si="24"/>
        <v>2.6363636363636362</v>
      </c>
      <c r="BB37" s="43">
        <f t="shared" si="9"/>
        <v>1000</v>
      </c>
      <c r="BC37" s="46">
        <f t="shared" si="25"/>
        <v>0.78539816339744828</v>
      </c>
      <c r="BD37" s="44">
        <f t="shared" si="2"/>
        <v>150</v>
      </c>
      <c r="BE37" s="47">
        <f t="shared" si="26"/>
        <v>1441.3660900948396</v>
      </c>
      <c r="BF37" s="44">
        <f t="shared" si="27"/>
        <v>150</v>
      </c>
      <c r="BG37" s="48">
        <f t="shared" si="28"/>
        <v>188.27499999999998</v>
      </c>
      <c r="BH37" s="48">
        <f t="shared" si="29"/>
        <v>300</v>
      </c>
      <c r="BI37" s="44">
        <f t="shared" si="30"/>
        <v>150</v>
      </c>
      <c r="BJ37" s="44">
        <f t="shared" si="10"/>
        <v>300</v>
      </c>
      <c r="BK37" s="44">
        <f t="shared" si="31"/>
        <v>2700</v>
      </c>
      <c r="BL37" s="49">
        <f t="shared" si="32"/>
        <v>2.7</v>
      </c>
    </row>
    <row r="38" spans="2:64" x14ac:dyDescent="0.25">
      <c r="B38" t="s">
        <v>132</v>
      </c>
      <c r="C38" s="59" t="s">
        <v>134</v>
      </c>
      <c r="F38" s="61">
        <f>VLOOKUP(9,$M$36:$R$47,$P$51+2)</f>
        <v>2900</v>
      </c>
      <c r="G38" s="16" t="s">
        <v>43</v>
      </c>
      <c r="M38" s="18">
        <v>3</v>
      </c>
      <c r="N38" t="s">
        <v>89</v>
      </c>
      <c r="O38" s="39">
        <f>AF205-AA205-AD205-AC205-AE205</f>
        <v>1481.7249999999999</v>
      </c>
      <c r="P38" s="39">
        <f>AO205-AJ205-AL205-AM205-AN205</f>
        <v>1511.7249999999999</v>
      </c>
      <c r="Q38" s="39">
        <f>AZ205-AS205-AU205-AV205-AW205-AX205-AY205</f>
        <v>1201.7249999999999</v>
      </c>
      <c r="R38" s="39">
        <f>BK205-BD205-BF205-BG205-BH205-BI205-BJ205</f>
        <v>1461.7249999999999</v>
      </c>
      <c r="T38" t="s">
        <v>69</v>
      </c>
      <c r="V38" s="26">
        <f>V37/I27</f>
        <v>1.8868209331461608E-3</v>
      </c>
      <c r="W38" t="s">
        <v>70</v>
      </c>
      <c r="X38" s="38">
        <v>34</v>
      </c>
      <c r="Y38" s="43">
        <f t="shared" ref="Y38:Y69" si="40">IF(AG37&lt;=$D$16,Y37,Y37+100)</f>
        <v>1000</v>
      </c>
      <c r="Z38" s="46">
        <f t="shared" si="33"/>
        <v>0.78539816339744828</v>
      </c>
      <c r="AA38" s="44">
        <f t="shared" si="3"/>
        <v>150</v>
      </c>
      <c r="AB38" s="47">
        <f t="shared" si="34"/>
        <v>1441.3660900948396</v>
      </c>
      <c r="AC38" s="44">
        <f t="shared" si="35"/>
        <v>300</v>
      </c>
      <c r="AD38" s="48">
        <f t="shared" si="36"/>
        <v>168.27499999999998</v>
      </c>
      <c r="AE38" s="44">
        <f t="shared" si="37"/>
        <v>900</v>
      </c>
      <c r="AF38" s="47">
        <f t="shared" si="38"/>
        <v>3000</v>
      </c>
      <c r="AG38" s="49">
        <f t="shared" si="39"/>
        <v>3</v>
      </c>
      <c r="AH38" s="43">
        <f t="shared" ref="AH38:AH69" si="41">IF(AP37&lt;=$D$16,AH37,AH37+100)</f>
        <v>1000</v>
      </c>
      <c r="AI38" s="46">
        <f t="shared" si="12"/>
        <v>0.78539816339744828</v>
      </c>
      <c r="AJ38" s="44">
        <f t="shared" si="0"/>
        <v>150</v>
      </c>
      <c r="AK38" s="47">
        <f t="shared" si="13"/>
        <v>1441.3660900948396</v>
      </c>
      <c r="AL38" s="44">
        <f t="shared" si="14"/>
        <v>150</v>
      </c>
      <c r="AM38" s="48">
        <f t="shared" si="5"/>
        <v>188.27499999999998</v>
      </c>
      <c r="AN38" s="44">
        <f t="shared" si="15"/>
        <v>600</v>
      </c>
      <c r="AO38" s="47">
        <f t="shared" si="16"/>
        <v>2600</v>
      </c>
      <c r="AP38" s="54">
        <f t="shared" si="17"/>
        <v>2.6</v>
      </c>
      <c r="AQ38" s="43">
        <f t="shared" ref="AQ38:AQ69" si="42">IF(BA37&lt;=$D$16,AQ37,AQ37+100)</f>
        <v>1100</v>
      </c>
      <c r="AR38" s="46">
        <f t="shared" si="18"/>
        <v>0.9503317777109126</v>
      </c>
      <c r="AS38" s="44">
        <f t="shared" si="1"/>
        <v>150</v>
      </c>
      <c r="AT38" s="47">
        <f t="shared" si="19"/>
        <v>1191.2116447064789</v>
      </c>
      <c r="AU38" s="44">
        <f t="shared" si="20"/>
        <v>330</v>
      </c>
      <c r="AV38" s="48">
        <f t="shared" si="21"/>
        <v>168.27499999999998</v>
      </c>
      <c r="AW38" s="44">
        <f t="shared" si="7"/>
        <v>600</v>
      </c>
      <c r="AX38" s="44">
        <f t="shared" si="22"/>
        <v>150</v>
      </c>
      <c r="AY38" s="44">
        <f t="shared" si="8"/>
        <v>300</v>
      </c>
      <c r="AZ38" s="47">
        <f t="shared" si="23"/>
        <v>2900</v>
      </c>
      <c r="BA38" s="49">
        <f t="shared" si="24"/>
        <v>2.6363636363636362</v>
      </c>
      <c r="BB38" s="43">
        <f t="shared" ref="BB38:BB69" si="43">IF(BL37&lt;=$D$16,BB37,BB37+100)</f>
        <v>1000</v>
      </c>
      <c r="BC38" s="46">
        <f t="shared" si="25"/>
        <v>0.78539816339744828</v>
      </c>
      <c r="BD38" s="44">
        <f t="shared" si="2"/>
        <v>150</v>
      </c>
      <c r="BE38" s="47">
        <f t="shared" si="26"/>
        <v>1441.3660900948396</v>
      </c>
      <c r="BF38" s="44">
        <f t="shared" si="27"/>
        <v>150</v>
      </c>
      <c r="BG38" s="48">
        <f t="shared" si="28"/>
        <v>188.27499999999998</v>
      </c>
      <c r="BH38" s="48">
        <f t="shared" si="29"/>
        <v>300</v>
      </c>
      <c r="BI38" s="44">
        <f t="shared" si="30"/>
        <v>150</v>
      </c>
      <c r="BJ38" s="44">
        <f t="shared" si="10"/>
        <v>300</v>
      </c>
      <c r="BK38" s="44">
        <f t="shared" si="31"/>
        <v>2700</v>
      </c>
      <c r="BL38" s="49">
        <f t="shared" si="32"/>
        <v>2.7</v>
      </c>
    </row>
    <row r="39" spans="2:64" x14ac:dyDescent="0.25">
      <c r="M39" s="18">
        <v>4</v>
      </c>
      <c r="N39" t="s">
        <v>95</v>
      </c>
      <c r="O39" s="39">
        <f>AC205</f>
        <v>300</v>
      </c>
      <c r="P39" s="39">
        <f>AL205</f>
        <v>150</v>
      </c>
      <c r="Q39" s="39">
        <f>AU205</f>
        <v>330</v>
      </c>
      <c r="R39" s="39">
        <f>BF205</f>
        <v>150</v>
      </c>
      <c r="T39" t="s">
        <v>71</v>
      </c>
      <c r="V39" s="24">
        <f>SQRT(4*V38/PI())*1000</f>
        <v>49.014028868435133</v>
      </c>
      <c r="W39" t="s">
        <v>43</v>
      </c>
      <c r="X39" s="38">
        <v>35</v>
      </c>
      <c r="Y39" s="43">
        <f t="shared" si="40"/>
        <v>1000</v>
      </c>
      <c r="Z39" s="46">
        <f t="shared" si="33"/>
        <v>0.78539816339744828</v>
      </c>
      <c r="AA39" s="44">
        <f t="shared" si="3"/>
        <v>150</v>
      </c>
      <c r="AB39" s="47">
        <f t="shared" si="34"/>
        <v>1441.3660900948396</v>
      </c>
      <c r="AC39" s="44">
        <f t="shared" si="35"/>
        <v>300</v>
      </c>
      <c r="AD39" s="48">
        <f t="shared" si="36"/>
        <v>168.27499999999998</v>
      </c>
      <c r="AE39" s="44">
        <f t="shared" si="37"/>
        <v>900</v>
      </c>
      <c r="AF39" s="47">
        <f t="shared" si="38"/>
        <v>3000</v>
      </c>
      <c r="AG39" s="49">
        <f t="shared" si="39"/>
        <v>3</v>
      </c>
      <c r="AH39" s="43">
        <f t="shared" si="41"/>
        <v>1000</v>
      </c>
      <c r="AI39" s="46">
        <f t="shared" si="12"/>
        <v>0.78539816339744828</v>
      </c>
      <c r="AJ39" s="44">
        <f t="shared" si="0"/>
        <v>150</v>
      </c>
      <c r="AK39" s="47">
        <f t="shared" si="13"/>
        <v>1441.3660900948396</v>
      </c>
      <c r="AL39" s="44">
        <f t="shared" si="14"/>
        <v>150</v>
      </c>
      <c r="AM39" s="48">
        <f t="shared" si="5"/>
        <v>188.27499999999998</v>
      </c>
      <c r="AN39" s="44">
        <f t="shared" si="15"/>
        <v>600</v>
      </c>
      <c r="AO39" s="47">
        <f t="shared" si="16"/>
        <v>2600</v>
      </c>
      <c r="AP39" s="54">
        <f t="shared" si="17"/>
        <v>2.6</v>
      </c>
      <c r="AQ39" s="43">
        <f t="shared" si="42"/>
        <v>1100</v>
      </c>
      <c r="AR39" s="46">
        <f t="shared" si="18"/>
        <v>0.9503317777109126</v>
      </c>
      <c r="AS39" s="44">
        <f t="shared" si="1"/>
        <v>150</v>
      </c>
      <c r="AT39" s="47">
        <f t="shared" si="19"/>
        <v>1191.2116447064789</v>
      </c>
      <c r="AU39" s="44">
        <f t="shared" si="20"/>
        <v>330</v>
      </c>
      <c r="AV39" s="48">
        <f t="shared" si="21"/>
        <v>168.27499999999998</v>
      </c>
      <c r="AW39" s="44">
        <f t="shared" si="7"/>
        <v>600</v>
      </c>
      <c r="AX39" s="44">
        <f t="shared" si="22"/>
        <v>150</v>
      </c>
      <c r="AY39" s="44">
        <f t="shared" si="8"/>
        <v>300</v>
      </c>
      <c r="AZ39" s="47">
        <f t="shared" si="23"/>
        <v>2900</v>
      </c>
      <c r="BA39" s="49">
        <f t="shared" si="24"/>
        <v>2.6363636363636362</v>
      </c>
      <c r="BB39" s="43">
        <f t="shared" si="43"/>
        <v>1000</v>
      </c>
      <c r="BC39" s="46">
        <f t="shared" si="25"/>
        <v>0.78539816339744828</v>
      </c>
      <c r="BD39" s="44">
        <f t="shared" si="2"/>
        <v>150</v>
      </c>
      <c r="BE39" s="47">
        <f t="shared" si="26"/>
        <v>1441.3660900948396</v>
      </c>
      <c r="BF39" s="44">
        <f t="shared" si="27"/>
        <v>150</v>
      </c>
      <c r="BG39" s="48">
        <f t="shared" si="28"/>
        <v>188.27499999999998</v>
      </c>
      <c r="BH39" s="48">
        <f t="shared" si="29"/>
        <v>300</v>
      </c>
      <c r="BI39" s="44">
        <f t="shared" si="30"/>
        <v>150</v>
      </c>
      <c r="BJ39" s="44">
        <f t="shared" si="10"/>
        <v>300</v>
      </c>
      <c r="BK39" s="44">
        <f t="shared" si="31"/>
        <v>2700</v>
      </c>
      <c r="BL39" s="49">
        <f t="shared" si="32"/>
        <v>2.7</v>
      </c>
    </row>
    <row r="40" spans="2:64" x14ac:dyDescent="0.25">
      <c r="B40" t="s">
        <v>119</v>
      </c>
      <c r="C40" s="59" t="s">
        <v>128</v>
      </c>
      <c r="F40" s="61">
        <f>VLOOKUP(2,$M$36:$R$47,$P$51+2)</f>
        <v>150</v>
      </c>
      <c r="G40" s="16" t="s">
        <v>43</v>
      </c>
      <c r="M40" s="18">
        <v>5</v>
      </c>
      <c r="N40" t="s">
        <v>96</v>
      </c>
      <c r="O40" s="39">
        <f>AD205</f>
        <v>168.27499999999998</v>
      </c>
      <c r="P40" s="39">
        <f>AM205</f>
        <v>188.27499999999998</v>
      </c>
      <c r="Q40" s="39">
        <f>AV205</f>
        <v>168.27499999999998</v>
      </c>
      <c r="R40" s="39">
        <f>BG205</f>
        <v>188.27499999999998</v>
      </c>
      <c r="X40" s="38">
        <v>36</v>
      </c>
      <c r="Y40" s="43">
        <f t="shared" si="40"/>
        <v>1000</v>
      </c>
      <c r="Z40" s="46">
        <f t="shared" si="33"/>
        <v>0.78539816339744828</v>
      </c>
      <c r="AA40" s="44">
        <f t="shared" si="3"/>
        <v>150</v>
      </c>
      <c r="AB40" s="47">
        <f t="shared" si="34"/>
        <v>1441.3660900948396</v>
      </c>
      <c r="AC40" s="44">
        <f t="shared" si="35"/>
        <v>300</v>
      </c>
      <c r="AD40" s="48">
        <f t="shared" si="36"/>
        <v>168.27499999999998</v>
      </c>
      <c r="AE40" s="44">
        <f t="shared" si="37"/>
        <v>900</v>
      </c>
      <c r="AF40" s="47">
        <f t="shared" si="38"/>
        <v>3000</v>
      </c>
      <c r="AG40" s="49">
        <f t="shared" si="39"/>
        <v>3</v>
      </c>
      <c r="AH40" s="43">
        <f t="shared" si="41"/>
        <v>1000</v>
      </c>
      <c r="AI40" s="46">
        <f t="shared" si="12"/>
        <v>0.78539816339744828</v>
      </c>
      <c r="AJ40" s="44">
        <f t="shared" si="0"/>
        <v>150</v>
      </c>
      <c r="AK40" s="47">
        <f t="shared" si="13"/>
        <v>1441.3660900948396</v>
      </c>
      <c r="AL40" s="44">
        <f t="shared" si="14"/>
        <v>150</v>
      </c>
      <c r="AM40" s="48">
        <f t="shared" si="5"/>
        <v>188.27499999999998</v>
      </c>
      <c r="AN40" s="44">
        <f t="shared" si="15"/>
        <v>600</v>
      </c>
      <c r="AO40" s="47">
        <f t="shared" si="16"/>
        <v>2600</v>
      </c>
      <c r="AP40" s="54">
        <f t="shared" si="17"/>
        <v>2.6</v>
      </c>
      <c r="AQ40" s="43">
        <f t="shared" si="42"/>
        <v>1100</v>
      </c>
      <c r="AR40" s="46">
        <f t="shared" si="18"/>
        <v>0.9503317777109126</v>
      </c>
      <c r="AS40" s="44">
        <f t="shared" si="1"/>
        <v>150</v>
      </c>
      <c r="AT40" s="47">
        <f t="shared" si="19"/>
        <v>1191.2116447064789</v>
      </c>
      <c r="AU40" s="44">
        <f t="shared" si="20"/>
        <v>330</v>
      </c>
      <c r="AV40" s="48">
        <f t="shared" si="21"/>
        <v>168.27499999999998</v>
      </c>
      <c r="AW40" s="44">
        <f t="shared" si="7"/>
        <v>600</v>
      </c>
      <c r="AX40" s="44">
        <f t="shared" si="22"/>
        <v>150</v>
      </c>
      <c r="AY40" s="44">
        <f t="shared" si="8"/>
        <v>300</v>
      </c>
      <c r="AZ40" s="47">
        <f t="shared" si="23"/>
        <v>2900</v>
      </c>
      <c r="BA40" s="49">
        <f t="shared" si="24"/>
        <v>2.6363636363636362</v>
      </c>
      <c r="BB40" s="43">
        <f t="shared" si="43"/>
        <v>1000</v>
      </c>
      <c r="BC40" s="46">
        <f t="shared" si="25"/>
        <v>0.78539816339744828</v>
      </c>
      <c r="BD40" s="44">
        <f t="shared" si="2"/>
        <v>150</v>
      </c>
      <c r="BE40" s="47">
        <f t="shared" si="26"/>
        <v>1441.3660900948396</v>
      </c>
      <c r="BF40" s="44">
        <f t="shared" si="27"/>
        <v>150</v>
      </c>
      <c r="BG40" s="48">
        <f t="shared" si="28"/>
        <v>188.27499999999998</v>
      </c>
      <c r="BH40" s="48">
        <f t="shared" si="29"/>
        <v>300</v>
      </c>
      <c r="BI40" s="44">
        <f t="shared" si="30"/>
        <v>150</v>
      </c>
      <c r="BJ40" s="44">
        <f t="shared" si="10"/>
        <v>300</v>
      </c>
      <c r="BK40" s="44">
        <f t="shared" si="31"/>
        <v>2700</v>
      </c>
      <c r="BL40" s="49">
        <f t="shared" si="32"/>
        <v>2.7</v>
      </c>
    </row>
    <row r="41" spans="2:64" x14ac:dyDescent="0.25">
      <c r="B41" t="s">
        <v>120</v>
      </c>
      <c r="C41" s="59" t="s">
        <v>118</v>
      </c>
      <c r="F41" s="61">
        <f>VLOOKUP(3,$M$36:$R$47,$P$51+2)</f>
        <v>1201.7249999999999</v>
      </c>
      <c r="G41" s="16" t="s">
        <v>43</v>
      </c>
      <c r="M41" s="18">
        <v>6</v>
      </c>
      <c r="N41" t="s">
        <v>98</v>
      </c>
      <c r="O41" s="39">
        <f>AE205</f>
        <v>900</v>
      </c>
      <c r="P41" s="39">
        <f>AN205</f>
        <v>600</v>
      </c>
      <c r="Q41" s="39">
        <f>AW205</f>
        <v>600</v>
      </c>
      <c r="R41" s="39">
        <f>BH205</f>
        <v>300</v>
      </c>
      <c r="T41" t="s">
        <v>75</v>
      </c>
      <c r="V41">
        <f>VLOOKUP(I29,$F$106:$U$149,16)</f>
        <v>5</v>
      </c>
      <c r="X41" s="38">
        <v>37</v>
      </c>
      <c r="Y41" s="43">
        <f t="shared" si="40"/>
        <v>1000</v>
      </c>
      <c r="Z41" s="46">
        <f t="shared" si="33"/>
        <v>0.78539816339744828</v>
      </c>
      <c r="AA41" s="44">
        <f t="shared" si="3"/>
        <v>150</v>
      </c>
      <c r="AB41" s="47">
        <f t="shared" si="34"/>
        <v>1441.3660900948396</v>
      </c>
      <c r="AC41" s="44">
        <f t="shared" si="35"/>
        <v>300</v>
      </c>
      <c r="AD41" s="48">
        <f t="shared" si="36"/>
        <v>168.27499999999998</v>
      </c>
      <c r="AE41" s="44">
        <f t="shared" si="37"/>
        <v>900</v>
      </c>
      <c r="AF41" s="47">
        <f t="shared" si="38"/>
        <v>3000</v>
      </c>
      <c r="AG41" s="49">
        <f t="shared" si="39"/>
        <v>3</v>
      </c>
      <c r="AH41" s="43">
        <f t="shared" si="41"/>
        <v>1000</v>
      </c>
      <c r="AI41" s="46">
        <f t="shared" si="12"/>
        <v>0.78539816339744828</v>
      </c>
      <c r="AJ41" s="44">
        <f t="shared" si="0"/>
        <v>150</v>
      </c>
      <c r="AK41" s="47">
        <f t="shared" si="13"/>
        <v>1441.3660900948396</v>
      </c>
      <c r="AL41" s="44">
        <f t="shared" si="14"/>
        <v>150</v>
      </c>
      <c r="AM41" s="48">
        <f t="shared" si="5"/>
        <v>188.27499999999998</v>
      </c>
      <c r="AN41" s="44">
        <f t="shared" si="15"/>
        <v>600</v>
      </c>
      <c r="AO41" s="47">
        <f t="shared" si="16"/>
        <v>2600</v>
      </c>
      <c r="AP41" s="54">
        <f t="shared" si="17"/>
        <v>2.6</v>
      </c>
      <c r="AQ41" s="43">
        <f t="shared" si="42"/>
        <v>1100</v>
      </c>
      <c r="AR41" s="46">
        <f t="shared" si="18"/>
        <v>0.9503317777109126</v>
      </c>
      <c r="AS41" s="44">
        <f t="shared" si="1"/>
        <v>150</v>
      </c>
      <c r="AT41" s="47">
        <f t="shared" si="19"/>
        <v>1191.2116447064789</v>
      </c>
      <c r="AU41" s="44">
        <f t="shared" si="20"/>
        <v>330</v>
      </c>
      <c r="AV41" s="48">
        <f t="shared" si="21"/>
        <v>168.27499999999998</v>
      </c>
      <c r="AW41" s="44">
        <f t="shared" si="7"/>
        <v>600</v>
      </c>
      <c r="AX41" s="44">
        <f t="shared" si="22"/>
        <v>150</v>
      </c>
      <c r="AY41" s="44">
        <f t="shared" si="8"/>
        <v>300</v>
      </c>
      <c r="AZ41" s="47">
        <f t="shared" si="23"/>
        <v>2900</v>
      </c>
      <c r="BA41" s="49">
        <f t="shared" si="24"/>
        <v>2.6363636363636362</v>
      </c>
      <c r="BB41" s="43">
        <f t="shared" si="43"/>
        <v>1000</v>
      </c>
      <c r="BC41" s="46">
        <f t="shared" si="25"/>
        <v>0.78539816339744828</v>
      </c>
      <c r="BD41" s="44">
        <f t="shared" si="2"/>
        <v>150</v>
      </c>
      <c r="BE41" s="47">
        <f t="shared" si="26"/>
        <v>1441.3660900948396</v>
      </c>
      <c r="BF41" s="44">
        <f t="shared" si="27"/>
        <v>150</v>
      </c>
      <c r="BG41" s="48">
        <f t="shared" si="28"/>
        <v>188.27499999999998</v>
      </c>
      <c r="BH41" s="48">
        <f t="shared" si="29"/>
        <v>300</v>
      </c>
      <c r="BI41" s="44">
        <f t="shared" si="30"/>
        <v>150</v>
      </c>
      <c r="BJ41" s="44">
        <f t="shared" si="10"/>
        <v>300</v>
      </c>
      <c r="BK41" s="44">
        <f t="shared" si="31"/>
        <v>2700</v>
      </c>
      <c r="BL41" s="49">
        <f t="shared" si="32"/>
        <v>2.7</v>
      </c>
    </row>
    <row r="42" spans="2:64" x14ac:dyDescent="0.25">
      <c r="B42" t="s">
        <v>121</v>
      </c>
      <c r="C42" s="59" t="s">
        <v>129</v>
      </c>
      <c r="F42" s="61">
        <f>VLOOKUP(4,$M$36:$R$47,$P$51+2)</f>
        <v>330</v>
      </c>
      <c r="G42" s="16" t="s">
        <v>43</v>
      </c>
      <c r="M42" s="18">
        <v>7</v>
      </c>
      <c r="N42" t="s">
        <v>108</v>
      </c>
      <c r="O42" s="39"/>
      <c r="P42" s="39"/>
      <c r="Q42" s="39">
        <f>AX205</f>
        <v>150</v>
      </c>
      <c r="R42" s="39">
        <f>BI205</f>
        <v>150</v>
      </c>
      <c r="T42" t="s">
        <v>76</v>
      </c>
      <c r="V42">
        <f>VLOOKUP(I30,$C$106:$D$118,2)</f>
        <v>7</v>
      </c>
      <c r="X42" s="38">
        <v>38</v>
      </c>
      <c r="Y42" s="43">
        <f t="shared" si="40"/>
        <v>1000</v>
      </c>
      <c r="Z42" s="46">
        <f t="shared" si="33"/>
        <v>0.78539816339744828</v>
      </c>
      <c r="AA42" s="44">
        <f t="shared" si="3"/>
        <v>150</v>
      </c>
      <c r="AB42" s="47">
        <f t="shared" si="34"/>
        <v>1441.3660900948396</v>
      </c>
      <c r="AC42" s="44">
        <f t="shared" si="35"/>
        <v>300</v>
      </c>
      <c r="AD42" s="48">
        <f t="shared" si="36"/>
        <v>168.27499999999998</v>
      </c>
      <c r="AE42" s="44">
        <f t="shared" si="37"/>
        <v>900</v>
      </c>
      <c r="AF42" s="47">
        <f t="shared" si="38"/>
        <v>3000</v>
      </c>
      <c r="AG42" s="49">
        <f t="shared" si="39"/>
        <v>3</v>
      </c>
      <c r="AH42" s="43">
        <f t="shared" si="41"/>
        <v>1000</v>
      </c>
      <c r="AI42" s="46">
        <f t="shared" si="12"/>
        <v>0.78539816339744828</v>
      </c>
      <c r="AJ42" s="44">
        <f t="shared" si="0"/>
        <v>150</v>
      </c>
      <c r="AK42" s="47">
        <f t="shared" si="13"/>
        <v>1441.3660900948396</v>
      </c>
      <c r="AL42" s="44">
        <f t="shared" si="14"/>
        <v>150</v>
      </c>
      <c r="AM42" s="48">
        <f t="shared" si="5"/>
        <v>188.27499999999998</v>
      </c>
      <c r="AN42" s="44">
        <f t="shared" si="15"/>
        <v>600</v>
      </c>
      <c r="AO42" s="47">
        <f t="shared" si="16"/>
        <v>2600</v>
      </c>
      <c r="AP42" s="54">
        <f t="shared" si="17"/>
        <v>2.6</v>
      </c>
      <c r="AQ42" s="43">
        <f t="shared" si="42"/>
        <v>1100</v>
      </c>
      <c r="AR42" s="46">
        <f t="shared" si="18"/>
        <v>0.9503317777109126</v>
      </c>
      <c r="AS42" s="44">
        <f t="shared" si="1"/>
        <v>150</v>
      </c>
      <c r="AT42" s="47">
        <f t="shared" si="19"/>
        <v>1191.2116447064789</v>
      </c>
      <c r="AU42" s="44">
        <f t="shared" si="20"/>
        <v>330</v>
      </c>
      <c r="AV42" s="48">
        <f t="shared" si="21"/>
        <v>168.27499999999998</v>
      </c>
      <c r="AW42" s="44">
        <f t="shared" si="7"/>
        <v>600</v>
      </c>
      <c r="AX42" s="44">
        <f t="shared" si="22"/>
        <v>150</v>
      </c>
      <c r="AY42" s="44">
        <f t="shared" si="8"/>
        <v>300</v>
      </c>
      <c r="AZ42" s="47">
        <f t="shared" si="23"/>
        <v>2900</v>
      </c>
      <c r="BA42" s="49">
        <f t="shared" si="24"/>
        <v>2.6363636363636362</v>
      </c>
      <c r="BB42" s="43">
        <f t="shared" si="43"/>
        <v>1000</v>
      </c>
      <c r="BC42" s="46">
        <f t="shared" si="25"/>
        <v>0.78539816339744828</v>
      </c>
      <c r="BD42" s="44">
        <f t="shared" si="2"/>
        <v>150</v>
      </c>
      <c r="BE42" s="47">
        <f t="shared" si="26"/>
        <v>1441.3660900948396</v>
      </c>
      <c r="BF42" s="44">
        <f t="shared" si="27"/>
        <v>150</v>
      </c>
      <c r="BG42" s="48">
        <f t="shared" si="28"/>
        <v>188.27499999999998</v>
      </c>
      <c r="BH42" s="48">
        <f t="shared" si="29"/>
        <v>300</v>
      </c>
      <c r="BI42" s="44">
        <f t="shared" si="30"/>
        <v>150</v>
      </c>
      <c r="BJ42" s="44">
        <f t="shared" si="10"/>
        <v>300</v>
      </c>
      <c r="BK42" s="44">
        <f t="shared" si="31"/>
        <v>2700</v>
      </c>
      <c r="BL42" s="49">
        <f t="shared" si="32"/>
        <v>2.7</v>
      </c>
    </row>
    <row r="43" spans="2:64" x14ac:dyDescent="0.25">
      <c r="B43" t="s">
        <v>122</v>
      </c>
      <c r="C43" s="59" t="s">
        <v>124</v>
      </c>
      <c r="F43" s="61">
        <f>VLOOKUP(5,$M$36:$R$47,$P$51+2)</f>
        <v>168.27499999999998</v>
      </c>
      <c r="G43" s="16" t="s">
        <v>43</v>
      </c>
      <c r="M43" s="18">
        <v>8</v>
      </c>
      <c r="N43" t="s">
        <v>110</v>
      </c>
      <c r="O43" s="39"/>
      <c r="P43" s="39"/>
      <c r="Q43" s="39">
        <f>AY205</f>
        <v>300</v>
      </c>
      <c r="R43" s="39">
        <f>BJ205</f>
        <v>300</v>
      </c>
      <c r="T43" t="s">
        <v>77</v>
      </c>
      <c r="V43">
        <f>VLOOKUP(V41,$E$106:$S$149,V42+2)</f>
        <v>2.0670000000000002</v>
      </c>
      <c r="X43" s="38">
        <v>39</v>
      </c>
      <c r="Y43" s="43">
        <f t="shared" si="40"/>
        <v>1000</v>
      </c>
      <c r="Z43" s="46">
        <f t="shared" si="33"/>
        <v>0.78539816339744828</v>
      </c>
      <c r="AA43" s="44">
        <f t="shared" si="3"/>
        <v>150</v>
      </c>
      <c r="AB43" s="47">
        <f t="shared" si="34"/>
        <v>1441.3660900948396</v>
      </c>
      <c r="AC43" s="44">
        <f t="shared" si="35"/>
        <v>300</v>
      </c>
      <c r="AD43" s="48">
        <f t="shared" si="36"/>
        <v>168.27499999999998</v>
      </c>
      <c r="AE43" s="44">
        <f t="shared" si="37"/>
        <v>900</v>
      </c>
      <c r="AF43" s="47">
        <f t="shared" si="38"/>
        <v>3000</v>
      </c>
      <c r="AG43" s="49">
        <f t="shared" si="39"/>
        <v>3</v>
      </c>
      <c r="AH43" s="43">
        <f t="shared" si="41"/>
        <v>1000</v>
      </c>
      <c r="AI43" s="46">
        <f t="shared" si="12"/>
        <v>0.78539816339744828</v>
      </c>
      <c r="AJ43" s="44">
        <f t="shared" si="0"/>
        <v>150</v>
      </c>
      <c r="AK43" s="47">
        <f t="shared" si="13"/>
        <v>1441.3660900948396</v>
      </c>
      <c r="AL43" s="44">
        <f t="shared" si="14"/>
        <v>150</v>
      </c>
      <c r="AM43" s="48">
        <f t="shared" si="5"/>
        <v>188.27499999999998</v>
      </c>
      <c r="AN43" s="44">
        <f t="shared" si="15"/>
        <v>600</v>
      </c>
      <c r="AO43" s="47">
        <f t="shared" si="16"/>
        <v>2600</v>
      </c>
      <c r="AP43" s="54">
        <f t="shared" si="17"/>
        <v>2.6</v>
      </c>
      <c r="AQ43" s="43">
        <f t="shared" si="42"/>
        <v>1100</v>
      </c>
      <c r="AR43" s="46">
        <f t="shared" si="18"/>
        <v>0.9503317777109126</v>
      </c>
      <c r="AS43" s="44">
        <f t="shared" si="1"/>
        <v>150</v>
      </c>
      <c r="AT43" s="47">
        <f t="shared" si="19"/>
        <v>1191.2116447064789</v>
      </c>
      <c r="AU43" s="44">
        <f t="shared" si="20"/>
        <v>330</v>
      </c>
      <c r="AV43" s="48">
        <f t="shared" si="21"/>
        <v>168.27499999999998</v>
      </c>
      <c r="AW43" s="44">
        <f t="shared" si="7"/>
        <v>600</v>
      </c>
      <c r="AX43" s="44">
        <f t="shared" si="22"/>
        <v>150</v>
      </c>
      <c r="AY43" s="44">
        <f t="shared" si="8"/>
        <v>300</v>
      </c>
      <c r="AZ43" s="47">
        <f t="shared" si="23"/>
        <v>2900</v>
      </c>
      <c r="BA43" s="49">
        <f t="shared" si="24"/>
        <v>2.6363636363636362</v>
      </c>
      <c r="BB43" s="43">
        <f t="shared" si="43"/>
        <v>1000</v>
      </c>
      <c r="BC43" s="46">
        <f t="shared" si="25"/>
        <v>0.78539816339744828</v>
      </c>
      <c r="BD43" s="44">
        <f t="shared" si="2"/>
        <v>150</v>
      </c>
      <c r="BE43" s="47">
        <f t="shared" si="26"/>
        <v>1441.3660900948396</v>
      </c>
      <c r="BF43" s="44">
        <f t="shared" si="27"/>
        <v>150</v>
      </c>
      <c r="BG43" s="48">
        <f t="shared" si="28"/>
        <v>188.27499999999998</v>
      </c>
      <c r="BH43" s="48">
        <f t="shared" si="29"/>
        <v>300</v>
      </c>
      <c r="BI43" s="44">
        <f t="shared" si="30"/>
        <v>150</v>
      </c>
      <c r="BJ43" s="44">
        <f t="shared" si="10"/>
        <v>300</v>
      </c>
      <c r="BK43" s="44">
        <f t="shared" si="31"/>
        <v>2700</v>
      </c>
      <c r="BL43" s="49">
        <f t="shared" si="32"/>
        <v>2.7</v>
      </c>
    </row>
    <row r="44" spans="2:64" x14ac:dyDescent="0.25">
      <c r="B44" t="s">
        <v>123</v>
      </c>
      <c r="C44" s="59" t="str">
        <f>IF(Q27,"Inlet nozzle to Mist Eliminator","Inlet nozzle to Top T/L")</f>
        <v>Inlet nozzle to Mist Eliminator</v>
      </c>
      <c r="F44" s="61">
        <f>VLOOKUP(6,$M$36:$R$47,$P$51+2)</f>
        <v>600</v>
      </c>
      <c r="G44" s="16" t="s">
        <v>43</v>
      </c>
      <c r="M44" s="18">
        <v>9</v>
      </c>
      <c r="N44" t="s">
        <v>99</v>
      </c>
      <c r="O44" s="39">
        <f>SUM(O37:O41)</f>
        <v>3000</v>
      </c>
      <c r="P44" s="39">
        <f>SUM(P37:P41)</f>
        <v>2600</v>
      </c>
      <c r="Q44" s="39">
        <f>SUM(Q37:Q43)</f>
        <v>2900</v>
      </c>
      <c r="R44" s="39">
        <f>SUM(R37:R43)</f>
        <v>2700</v>
      </c>
      <c r="V44">
        <f>V43*25.4</f>
        <v>52.501800000000003</v>
      </c>
      <c r="X44" s="38">
        <v>40</v>
      </c>
      <c r="Y44" s="43">
        <f t="shared" si="40"/>
        <v>1000</v>
      </c>
      <c r="Z44" s="46">
        <f t="shared" si="33"/>
        <v>0.78539816339744828</v>
      </c>
      <c r="AA44" s="44">
        <f t="shared" si="3"/>
        <v>150</v>
      </c>
      <c r="AB44" s="47">
        <f t="shared" si="34"/>
        <v>1441.3660900948396</v>
      </c>
      <c r="AC44" s="44">
        <f t="shared" si="35"/>
        <v>300</v>
      </c>
      <c r="AD44" s="48">
        <f t="shared" si="36"/>
        <v>168.27499999999998</v>
      </c>
      <c r="AE44" s="44">
        <f t="shared" si="37"/>
        <v>900</v>
      </c>
      <c r="AF44" s="47">
        <f t="shared" si="38"/>
        <v>3000</v>
      </c>
      <c r="AG44" s="49">
        <f t="shared" si="39"/>
        <v>3</v>
      </c>
      <c r="AH44" s="43">
        <f t="shared" si="41"/>
        <v>1000</v>
      </c>
      <c r="AI44" s="46">
        <f t="shared" si="12"/>
        <v>0.78539816339744828</v>
      </c>
      <c r="AJ44" s="44">
        <f t="shared" si="0"/>
        <v>150</v>
      </c>
      <c r="AK44" s="47">
        <f t="shared" si="13"/>
        <v>1441.3660900948396</v>
      </c>
      <c r="AL44" s="44">
        <f t="shared" si="14"/>
        <v>150</v>
      </c>
      <c r="AM44" s="48">
        <f t="shared" si="5"/>
        <v>188.27499999999998</v>
      </c>
      <c r="AN44" s="44">
        <f t="shared" si="15"/>
        <v>600</v>
      </c>
      <c r="AO44" s="47">
        <f t="shared" si="16"/>
        <v>2600</v>
      </c>
      <c r="AP44" s="54">
        <f t="shared" si="17"/>
        <v>2.6</v>
      </c>
      <c r="AQ44" s="43">
        <f t="shared" si="42"/>
        <v>1100</v>
      </c>
      <c r="AR44" s="46">
        <f t="shared" si="18"/>
        <v>0.9503317777109126</v>
      </c>
      <c r="AS44" s="44">
        <f t="shared" si="1"/>
        <v>150</v>
      </c>
      <c r="AT44" s="47">
        <f t="shared" si="19"/>
        <v>1191.2116447064789</v>
      </c>
      <c r="AU44" s="44">
        <f t="shared" si="20"/>
        <v>330</v>
      </c>
      <c r="AV44" s="48">
        <f t="shared" si="21"/>
        <v>168.27499999999998</v>
      </c>
      <c r="AW44" s="44">
        <f t="shared" si="7"/>
        <v>600</v>
      </c>
      <c r="AX44" s="44">
        <f t="shared" si="22"/>
        <v>150</v>
      </c>
      <c r="AY44" s="44">
        <f t="shared" si="8"/>
        <v>300</v>
      </c>
      <c r="AZ44" s="47">
        <f t="shared" si="23"/>
        <v>2900</v>
      </c>
      <c r="BA44" s="49">
        <f t="shared" si="24"/>
        <v>2.6363636363636362</v>
      </c>
      <c r="BB44" s="43">
        <f t="shared" si="43"/>
        <v>1000</v>
      </c>
      <c r="BC44" s="46">
        <f t="shared" si="25"/>
        <v>0.78539816339744828</v>
      </c>
      <c r="BD44" s="44">
        <f t="shared" si="2"/>
        <v>150</v>
      </c>
      <c r="BE44" s="47">
        <f t="shared" si="26"/>
        <v>1441.3660900948396</v>
      </c>
      <c r="BF44" s="44">
        <f t="shared" si="27"/>
        <v>150</v>
      </c>
      <c r="BG44" s="48">
        <f t="shared" si="28"/>
        <v>188.27499999999998</v>
      </c>
      <c r="BH44" s="48">
        <f t="shared" si="29"/>
        <v>300</v>
      </c>
      <c r="BI44" s="44">
        <f t="shared" si="30"/>
        <v>150</v>
      </c>
      <c r="BJ44" s="44">
        <f t="shared" si="10"/>
        <v>300</v>
      </c>
      <c r="BK44" s="44">
        <f t="shared" si="31"/>
        <v>2700</v>
      </c>
      <c r="BL44" s="49">
        <f t="shared" si="32"/>
        <v>2.7</v>
      </c>
    </row>
    <row r="45" spans="2:64" x14ac:dyDescent="0.25">
      <c r="B45" t="str">
        <f>IF(Q27,"h6","")</f>
        <v>h6</v>
      </c>
      <c r="C45" s="59" t="str">
        <f>IF(Q27,"Thickness of Mist Eliminator","")</f>
        <v>Thickness of Mist Eliminator</v>
      </c>
      <c r="F45" s="61">
        <f>IF(Q27,VLOOKUP(7,$M$36:$R$47,$P$51+2),"")</f>
        <v>150</v>
      </c>
      <c r="G45" s="16" t="str">
        <f>IF($Q$27,"mm","")</f>
        <v>mm</v>
      </c>
      <c r="M45" s="18">
        <v>10</v>
      </c>
      <c r="N45" t="s">
        <v>100</v>
      </c>
      <c r="O45" s="23">
        <f>AG205</f>
        <v>3</v>
      </c>
      <c r="P45" s="23">
        <f>P44/P36</f>
        <v>2.6</v>
      </c>
      <c r="Q45" s="23">
        <f>Q44/Q36</f>
        <v>2.6363636363636362</v>
      </c>
      <c r="R45" s="23">
        <f>R44/R36</f>
        <v>2.7</v>
      </c>
      <c r="X45" s="38">
        <v>41</v>
      </c>
      <c r="Y45" s="43">
        <f t="shared" si="40"/>
        <v>1000</v>
      </c>
      <c r="Z45" s="46">
        <f t="shared" si="33"/>
        <v>0.78539816339744828</v>
      </c>
      <c r="AA45" s="44">
        <f t="shared" si="3"/>
        <v>150</v>
      </c>
      <c r="AB45" s="47">
        <f t="shared" si="34"/>
        <v>1441.3660900948396</v>
      </c>
      <c r="AC45" s="44">
        <f t="shared" si="35"/>
        <v>300</v>
      </c>
      <c r="AD45" s="48">
        <f t="shared" si="36"/>
        <v>168.27499999999998</v>
      </c>
      <c r="AE45" s="44">
        <f t="shared" si="37"/>
        <v>900</v>
      </c>
      <c r="AF45" s="47">
        <f t="shared" si="38"/>
        <v>3000</v>
      </c>
      <c r="AG45" s="49">
        <f t="shared" si="39"/>
        <v>3</v>
      </c>
      <c r="AH45" s="43">
        <f t="shared" si="41"/>
        <v>1000</v>
      </c>
      <c r="AI45" s="46">
        <f t="shared" si="12"/>
        <v>0.78539816339744828</v>
      </c>
      <c r="AJ45" s="44">
        <f t="shared" si="0"/>
        <v>150</v>
      </c>
      <c r="AK45" s="47">
        <f t="shared" si="13"/>
        <v>1441.3660900948396</v>
      </c>
      <c r="AL45" s="44">
        <f t="shared" si="14"/>
        <v>150</v>
      </c>
      <c r="AM45" s="48">
        <f t="shared" si="5"/>
        <v>188.27499999999998</v>
      </c>
      <c r="AN45" s="44">
        <f t="shared" si="15"/>
        <v>600</v>
      </c>
      <c r="AO45" s="47">
        <f t="shared" si="16"/>
        <v>2600</v>
      </c>
      <c r="AP45" s="54">
        <f t="shared" si="17"/>
        <v>2.6</v>
      </c>
      <c r="AQ45" s="43">
        <f t="shared" si="42"/>
        <v>1100</v>
      </c>
      <c r="AR45" s="46">
        <f t="shared" si="18"/>
        <v>0.9503317777109126</v>
      </c>
      <c r="AS45" s="44">
        <f t="shared" si="1"/>
        <v>150</v>
      </c>
      <c r="AT45" s="47">
        <f t="shared" si="19"/>
        <v>1191.2116447064789</v>
      </c>
      <c r="AU45" s="44">
        <f t="shared" si="20"/>
        <v>330</v>
      </c>
      <c r="AV45" s="48">
        <f t="shared" si="21"/>
        <v>168.27499999999998</v>
      </c>
      <c r="AW45" s="44">
        <f t="shared" si="7"/>
        <v>600</v>
      </c>
      <c r="AX45" s="44">
        <f t="shared" si="22"/>
        <v>150</v>
      </c>
      <c r="AY45" s="44">
        <f t="shared" si="8"/>
        <v>300</v>
      </c>
      <c r="AZ45" s="47">
        <f t="shared" si="23"/>
        <v>2900</v>
      </c>
      <c r="BA45" s="49">
        <f t="shared" si="24"/>
        <v>2.6363636363636362</v>
      </c>
      <c r="BB45" s="43">
        <f t="shared" si="43"/>
        <v>1000</v>
      </c>
      <c r="BC45" s="46">
        <f t="shared" si="25"/>
        <v>0.78539816339744828</v>
      </c>
      <c r="BD45" s="44">
        <f t="shared" si="2"/>
        <v>150</v>
      </c>
      <c r="BE45" s="47">
        <f t="shared" si="26"/>
        <v>1441.3660900948396</v>
      </c>
      <c r="BF45" s="44">
        <f t="shared" si="27"/>
        <v>150</v>
      </c>
      <c r="BG45" s="48">
        <f t="shared" si="28"/>
        <v>188.27499999999998</v>
      </c>
      <c r="BH45" s="48">
        <f t="shared" si="29"/>
        <v>300</v>
      </c>
      <c r="BI45" s="44">
        <f t="shared" si="30"/>
        <v>150</v>
      </c>
      <c r="BJ45" s="44">
        <f t="shared" si="10"/>
        <v>300</v>
      </c>
      <c r="BK45" s="44">
        <f t="shared" si="31"/>
        <v>2700</v>
      </c>
      <c r="BL45" s="49">
        <f t="shared" si="32"/>
        <v>2.7</v>
      </c>
    </row>
    <row r="46" spans="2:64" x14ac:dyDescent="0.25">
      <c r="B46" t="str">
        <f>IF(Q27,"h7","")</f>
        <v>h7</v>
      </c>
      <c r="C46" s="59" t="str">
        <f>IF(Q27,"Mist Eliminator to Top T/L","")</f>
        <v>Mist Eliminator to Top T/L</v>
      </c>
      <c r="F46" s="61">
        <f>IF(Q27,VLOOKUP(8,$M$36:$R$47,$P$51+2),"")</f>
        <v>300</v>
      </c>
      <c r="G46" s="16" t="str">
        <f>IF($Q$27,"mm","")</f>
        <v>mm</v>
      </c>
      <c r="M46" s="18">
        <v>11</v>
      </c>
      <c r="N46" t="s">
        <v>114</v>
      </c>
      <c r="O46" s="39"/>
      <c r="P46" s="39"/>
      <c r="Q46" s="39">
        <f>CEILING((Q25+Q28)*0.3048*1000,100)</f>
        <v>700</v>
      </c>
      <c r="R46" s="39">
        <f>Q46</f>
        <v>700</v>
      </c>
      <c r="X46" s="38">
        <v>42</v>
      </c>
      <c r="Y46" s="43">
        <f t="shared" si="40"/>
        <v>1000</v>
      </c>
      <c r="Z46" s="46">
        <f t="shared" si="33"/>
        <v>0.78539816339744828</v>
      </c>
      <c r="AA46" s="44">
        <f t="shared" si="3"/>
        <v>150</v>
      </c>
      <c r="AB46" s="47">
        <f t="shared" si="34"/>
        <v>1441.3660900948396</v>
      </c>
      <c r="AC46" s="44">
        <f t="shared" si="35"/>
        <v>300</v>
      </c>
      <c r="AD46" s="48">
        <f t="shared" si="36"/>
        <v>168.27499999999998</v>
      </c>
      <c r="AE46" s="44">
        <f t="shared" si="37"/>
        <v>900</v>
      </c>
      <c r="AF46" s="47">
        <f t="shared" si="38"/>
        <v>3000</v>
      </c>
      <c r="AG46" s="49">
        <f t="shared" si="39"/>
        <v>3</v>
      </c>
      <c r="AH46" s="43">
        <f t="shared" si="41"/>
        <v>1000</v>
      </c>
      <c r="AI46" s="46">
        <f t="shared" si="12"/>
        <v>0.78539816339744828</v>
      </c>
      <c r="AJ46" s="44">
        <f t="shared" si="0"/>
        <v>150</v>
      </c>
      <c r="AK46" s="47">
        <f t="shared" si="13"/>
        <v>1441.3660900948396</v>
      </c>
      <c r="AL46" s="44">
        <f t="shared" si="14"/>
        <v>150</v>
      </c>
      <c r="AM46" s="48">
        <f t="shared" si="5"/>
        <v>188.27499999999998</v>
      </c>
      <c r="AN46" s="44">
        <f t="shared" si="15"/>
        <v>600</v>
      </c>
      <c r="AO46" s="47">
        <f t="shared" si="16"/>
        <v>2600</v>
      </c>
      <c r="AP46" s="54">
        <f t="shared" si="17"/>
        <v>2.6</v>
      </c>
      <c r="AQ46" s="43">
        <f t="shared" si="42"/>
        <v>1100</v>
      </c>
      <c r="AR46" s="46">
        <f t="shared" si="18"/>
        <v>0.9503317777109126</v>
      </c>
      <c r="AS46" s="44">
        <f t="shared" si="1"/>
        <v>150</v>
      </c>
      <c r="AT46" s="47">
        <f t="shared" si="19"/>
        <v>1191.2116447064789</v>
      </c>
      <c r="AU46" s="44">
        <f t="shared" si="20"/>
        <v>330</v>
      </c>
      <c r="AV46" s="48">
        <f t="shared" si="21"/>
        <v>168.27499999999998</v>
      </c>
      <c r="AW46" s="44">
        <f t="shared" si="7"/>
        <v>600</v>
      </c>
      <c r="AX46" s="44">
        <f t="shared" si="22"/>
        <v>150</v>
      </c>
      <c r="AY46" s="44">
        <f t="shared" si="8"/>
        <v>300</v>
      </c>
      <c r="AZ46" s="47">
        <f t="shared" si="23"/>
        <v>2900</v>
      </c>
      <c r="BA46" s="49">
        <f t="shared" si="24"/>
        <v>2.6363636363636362</v>
      </c>
      <c r="BB46" s="43">
        <f t="shared" si="43"/>
        <v>1000</v>
      </c>
      <c r="BC46" s="46">
        <f t="shared" si="25"/>
        <v>0.78539816339744828</v>
      </c>
      <c r="BD46" s="44">
        <f t="shared" si="2"/>
        <v>150</v>
      </c>
      <c r="BE46" s="47">
        <f t="shared" si="26"/>
        <v>1441.3660900948396</v>
      </c>
      <c r="BF46" s="44">
        <f t="shared" si="27"/>
        <v>150</v>
      </c>
      <c r="BG46" s="48">
        <f t="shared" si="28"/>
        <v>188.27499999999998</v>
      </c>
      <c r="BH46" s="48">
        <f t="shared" si="29"/>
        <v>300</v>
      </c>
      <c r="BI46" s="44">
        <f t="shared" si="30"/>
        <v>150</v>
      </c>
      <c r="BJ46" s="44">
        <f t="shared" si="10"/>
        <v>300</v>
      </c>
      <c r="BK46" s="44">
        <f t="shared" si="31"/>
        <v>2700</v>
      </c>
      <c r="BL46" s="49">
        <f t="shared" si="32"/>
        <v>2.7</v>
      </c>
    </row>
    <row r="47" spans="2:64" x14ac:dyDescent="0.25">
      <c r="M47" s="18">
        <v>12</v>
      </c>
      <c r="N47" t="s">
        <v>135</v>
      </c>
      <c r="Q47" t="str">
        <f>IF($S$29=Q36,"Full Mesh Blanket","Partial Mesh Blanket")</f>
        <v>Partial Mesh Blanket</v>
      </c>
      <c r="R47" t="str">
        <f>IF($S$29=R36,"Full Mesh Blanket","Partial Mesh Blanket")</f>
        <v>Partial Mesh Blanket</v>
      </c>
      <c r="X47" s="38">
        <v>43</v>
      </c>
      <c r="Y47" s="43">
        <f t="shared" si="40"/>
        <v>1000</v>
      </c>
      <c r="Z47" s="46">
        <f t="shared" si="33"/>
        <v>0.78539816339744828</v>
      </c>
      <c r="AA47" s="44">
        <f t="shared" si="3"/>
        <v>150</v>
      </c>
      <c r="AB47" s="47">
        <f t="shared" si="34"/>
        <v>1441.3660900948396</v>
      </c>
      <c r="AC47" s="44">
        <f t="shared" si="35"/>
        <v>300</v>
      </c>
      <c r="AD47" s="48">
        <f t="shared" si="36"/>
        <v>168.27499999999998</v>
      </c>
      <c r="AE47" s="44">
        <f t="shared" si="37"/>
        <v>900</v>
      </c>
      <c r="AF47" s="47">
        <f t="shared" si="38"/>
        <v>3000</v>
      </c>
      <c r="AG47" s="49">
        <f t="shared" si="39"/>
        <v>3</v>
      </c>
      <c r="AH47" s="43">
        <f t="shared" si="41"/>
        <v>1000</v>
      </c>
      <c r="AI47" s="46">
        <f t="shared" si="12"/>
        <v>0.78539816339744828</v>
      </c>
      <c r="AJ47" s="44">
        <f t="shared" si="0"/>
        <v>150</v>
      </c>
      <c r="AK47" s="47">
        <f t="shared" si="13"/>
        <v>1441.3660900948396</v>
      </c>
      <c r="AL47" s="44">
        <f t="shared" si="14"/>
        <v>150</v>
      </c>
      <c r="AM47" s="48">
        <f t="shared" si="5"/>
        <v>188.27499999999998</v>
      </c>
      <c r="AN47" s="44">
        <f t="shared" si="15"/>
        <v>600</v>
      </c>
      <c r="AO47" s="47">
        <f t="shared" si="16"/>
        <v>2600</v>
      </c>
      <c r="AP47" s="54">
        <f t="shared" si="17"/>
        <v>2.6</v>
      </c>
      <c r="AQ47" s="43">
        <f t="shared" si="42"/>
        <v>1100</v>
      </c>
      <c r="AR47" s="46">
        <f t="shared" si="18"/>
        <v>0.9503317777109126</v>
      </c>
      <c r="AS47" s="44">
        <f t="shared" si="1"/>
        <v>150</v>
      </c>
      <c r="AT47" s="47">
        <f t="shared" si="19"/>
        <v>1191.2116447064789</v>
      </c>
      <c r="AU47" s="44">
        <f t="shared" si="20"/>
        <v>330</v>
      </c>
      <c r="AV47" s="48">
        <f t="shared" si="21"/>
        <v>168.27499999999998</v>
      </c>
      <c r="AW47" s="44">
        <f t="shared" si="7"/>
        <v>600</v>
      </c>
      <c r="AX47" s="44">
        <f t="shared" si="22"/>
        <v>150</v>
      </c>
      <c r="AY47" s="44">
        <f t="shared" si="8"/>
        <v>300</v>
      </c>
      <c r="AZ47" s="47">
        <f t="shared" si="23"/>
        <v>2900</v>
      </c>
      <c r="BA47" s="49">
        <f t="shared" si="24"/>
        <v>2.6363636363636362</v>
      </c>
      <c r="BB47" s="43">
        <f t="shared" si="43"/>
        <v>1000</v>
      </c>
      <c r="BC47" s="46">
        <f t="shared" si="25"/>
        <v>0.78539816339744828</v>
      </c>
      <c r="BD47" s="44">
        <f t="shared" si="2"/>
        <v>150</v>
      </c>
      <c r="BE47" s="47">
        <f t="shared" si="26"/>
        <v>1441.3660900948396</v>
      </c>
      <c r="BF47" s="44">
        <f t="shared" si="27"/>
        <v>150</v>
      </c>
      <c r="BG47" s="48">
        <f t="shared" si="28"/>
        <v>188.27499999999998</v>
      </c>
      <c r="BH47" s="48">
        <f t="shared" si="29"/>
        <v>300</v>
      </c>
      <c r="BI47" s="44">
        <f t="shared" si="30"/>
        <v>150</v>
      </c>
      <c r="BJ47" s="44">
        <f t="shared" si="10"/>
        <v>300</v>
      </c>
      <c r="BK47" s="44">
        <f t="shared" si="31"/>
        <v>2700</v>
      </c>
      <c r="BL47" s="49">
        <f t="shared" si="32"/>
        <v>2.7</v>
      </c>
    </row>
    <row r="48" spans="2:64" x14ac:dyDescent="0.25">
      <c r="B48" t="s">
        <v>100</v>
      </c>
      <c r="F48" s="60">
        <f>F38/F37</f>
        <v>2.6363636363636362</v>
      </c>
      <c r="G48" s="16"/>
      <c r="X48" s="38">
        <v>44</v>
      </c>
      <c r="Y48" s="43">
        <f t="shared" si="40"/>
        <v>1000</v>
      </c>
      <c r="Z48" s="46">
        <f t="shared" si="33"/>
        <v>0.78539816339744828</v>
      </c>
      <c r="AA48" s="44">
        <f t="shared" si="3"/>
        <v>150</v>
      </c>
      <c r="AB48" s="47">
        <f t="shared" si="34"/>
        <v>1441.3660900948396</v>
      </c>
      <c r="AC48" s="44">
        <f t="shared" si="35"/>
        <v>300</v>
      </c>
      <c r="AD48" s="48">
        <f t="shared" si="36"/>
        <v>168.27499999999998</v>
      </c>
      <c r="AE48" s="44">
        <f t="shared" si="37"/>
        <v>900</v>
      </c>
      <c r="AF48" s="47">
        <f t="shared" si="38"/>
        <v>3000</v>
      </c>
      <c r="AG48" s="49">
        <f t="shared" si="39"/>
        <v>3</v>
      </c>
      <c r="AH48" s="43">
        <f t="shared" si="41"/>
        <v>1000</v>
      </c>
      <c r="AI48" s="46">
        <f t="shared" si="12"/>
        <v>0.78539816339744828</v>
      </c>
      <c r="AJ48" s="44">
        <f t="shared" si="0"/>
        <v>150</v>
      </c>
      <c r="AK48" s="47">
        <f t="shared" si="13"/>
        <v>1441.3660900948396</v>
      </c>
      <c r="AL48" s="44">
        <f t="shared" si="14"/>
        <v>150</v>
      </c>
      <c r="AM48" s="48">
        <f t="shared" si="5"/>
        <v>188.27499999999998</v>
      </c>
      <c r="AN48" s="44">
        <f t="shared" si="15"/>
        <v>600</v>
      </c>
      <c r="AO48" s="47">
        <f t="shared" si="16"/>
        <v>2600</v>
      </c>
      <c r="AP48" s="54">
        <f t="shared" si="17"/>
        <v>2.6</v>
      </c>
      <c r="AQ48" s="43">
        <f t="shared" si="42"/>
        <v>1100</v>
      </c>
      <c r="AR48" s="46">
        <f t="shared" si="18"/>
        <v>0.9503317777109126</v>
      </c>
      <c r="AS48" s="44">
        <f t="shared" si="1"/>
        <v>150</v>
      </c>
      <c r="AT48" s="47">
        <f t="shared" si="19"/>
        <v>1191.2116447064789</v>
      </c>
      <c r="AU48" s="44">
        <f t="shared" si="20"/>
        <v>330</v>
      </c>
      <c r="AV48" s="48">
        <f t="shared" si="21"/>
        <v>168.27499999999998</v>
      </c>
      <c r="AW48" s="44">
        <f t="shared" si="7"/>
        <v>600</v>
      </c>
      <c r="AX48" s="44">
        <f t="shared" si="22"/>
        <v>150</v>
      </c>
      <c r="AY48" s="44">
        <f t="shared" si="8"/>
        <v>300</v>
      </c>
      <c r="AZ48" s="47">
        <f t="shared" si="23"/>
        <v>2900</v>
      </c>
      <c r="BA48" s="49">
        <f t="shared" si="24"/>
        <v>2.6363636363636362</v>
      </c>
      <c r="BB48" s="43">
        <f t="shared" si="43"/>
        <v>1000</v>
      </c>
      <c r="BC48" s="46">
        <f t="shared" si="25"/>
        <v>0.78539816339744828</v>
      </c>
      <c r="BD48" s="44">
        <f t="shared" si="2"/>
        <v>150</v>
      </c>
      <c r="BE48" s="47">
        <f t="shared" si="26"/>
        <v>1441.3660900948396</v>
      </c>
      <c r="BF48" s="44">
        <f t="shared" si="27"/>
        <v>150</v>
      </c>
      <c r="BG48" s="48">
        <f t="shared" si="28"/>
        <v>188.27499999999998</v>
      </c>
      <c r="BH48" s="48">
        <f t="shared" si="29"/>
        <v>300</v>
      </c>
      <c r="BI48" s="44">
        <f t="shared" si="30"/>
        <v>150</v>
      </c>
      <c r="BJ48" s="44">
        <f t="shared" si="10"/>
        <v>300</v>
      </c>
      <c r="BK48" s="44">
        <f t="shared" si="31"/>
        <v>2700</v>
      </c>
      <c r="BL48" s="49">
        <f t="shared" si="32"/>
        <v>2.7</v>
      </c>
    </row>
    <row r="49" spans="2:64" x14ac:dyDescent="0.25">
      <c r="B49" t="str">
        <f>IF(Q27,N47,"")</f>
        <v>Mesh</v>
      </c>
      <c r="C49" s="59" t="str">
        <f>IF(Q27,VLOOKUP(12,M36:R47,P51+2),"")</f>
        <v>Partial Mesh Blanket</v>
      </c>
      <c r="F49" s="61">
        <f>IF(Q27,VLOOKUP(11,$M$36:$R$47,$P$51+2),"")</f>
        <v>700</v>
      </c>
      <c r="G49" s="16" t="str">
        <f>IF($Q$27,"mm","")</f>
        <v>mm</v>
      </c>
      <c r="N49" t="s">
        <v>115</v>
      </c>
      <c r="P49">
        <f>IF(Q27,IF(D19=T11,BB204,AQ204),IF(D19=T11,AH204,Y204))</f>
        <v>1100</v>
      </c>
      <c r="X49" s="38">
        <v>45</v>
      </c>
      <c r="Y49" s="43">
        <f t="shared" si="40"/>
        <v>1000</v>
      </c>
      <c r="Z49" s="46">
        <f t="shared" si="33"/>
        <v>0.78539816339744828</v>
      </c>
      <c r="AA49" s="44">
        <f t="shared" si="3"/>
        <v>150</v>
      </c>
      <c r="AB49" s="47">
        <f t="shared" si="34"/>
        <v>1441.3660900948396</v>
      </c>
      <c r="AC49" s="44">
        <f t="shared" si="35"/>
        <v>300</v>
      </c>
      <c r="AD49" s="48">
        <f t="shared" si="36"/>
        <v>168.27499999999998</v>
      </c>
      <c r="AE49" s="44">
        <f t="shared" si="37"/>
        <v>900</v>
      </c>
      <c r="AF49" s="47">
        <f t="shared" si="38"/>
        <v>3000</v>
      </c>
      <c r="AG49" s="49">
        <f t="shared" si="39"/>
        <v>3</v>
      </c>
      <c r="AH49" s="43">
        <f t="shared" si="41"/>
        <v>1000</v>
      </c>
      <c r="AI49" s="46">
        <f t="shared" si="12"/>
        <v>0.78539816339744828</v>
      </c>
      <c r="AJ49" s="44">
        <f t="shared" si="0"/>
        <v>150</v>
      </c>
      <c r="AK49" s="47">
        <f t="shared" si="13"/>
        <v>1441.3660900948396</v>
      </c>
      <c r="AL49" s="44">
        <f t="shared" si="14"/>
        <v>150</v>
      </c>
      <c r="AM49" s="48">
        <f t="shared" si="5"/>
        <v>188.27499999999998</v>
      </c>
      <c r="AN49" s="44">
        <f t="shared" si="15"/>
        <v>600</v>
      </c>
      <c r="AO49" s="47">
        <f t="shared" si="16"/>
        <v>2600</v>
      </c>
      <c r="AP49" s="54">
        <f t="shared" si="17"/>
        <v>2.6</v>
      </c>
      <c r="AQ49" s="43">
        <f t="shared" si="42"/>
        <v>1100</v>
      </c>
      <c r="AR49" s="46">
        <f t="shared" si="18"/>
        <v>0.9503317777109126</v>
      </c>
      <c r="AS49" s="44">
        <f t="shared" si="1"/>
        <v>150</v>
      </c>
      <c r="AT49" s="47">
        <f t="shared" si="19"/>
        <v>1191.2116447064789</v>
      </c>
      <c r="AU49" s="44">
        <f t="shared" si="20"/>
        <v>330</v>
      </c>
      <c r="AV49" s="48">
        <f t="shared" si="21"/>
        <v>168.27499999999998</v>
      </c>
      <c r="AW49" s="44">
        <f t="shared" si="7"/>
        <v>600</v>
      </c>
      <c r="AX49" s="44">
        <f t="shared" si="22"/>
        <v>150</v>
      </c>
      <c r="AY49" s="44">
        <f t="shared" si="8"/>
        <v>300</v>
      </c>
      <c r="AZ49" s="47">
        <f t="shared" si="23"/>
        <v>2900</v>
      </c>
      <c r="BA49" s="49">
        <f t="shared" si="24"/>
        <v>2.6363636363636362</v>
      </c>
      <c r="BB49" s="43">
        <f t="shared" si="43"/>
        <v>1000</v>
      </c>
      <c r="BC49" s="46">
        <f t="shared" si="25"/>
        <v>0.78539816339744828</v>
      </c>
      <c r="BD49" s="44">
        <f t="shared" si="2"/>
        <v>150</v>
      </c>
      <c r="BE49" s="47">
        <f t="shared" si="26"/>
        <v>1441.3660900948396</v>
      </c>
      <c r="BF49" s="44">
        <f t="shared" si="27"/>
        <v>150</v>
      </c>
      <c r="BG49" s="48">
        <f t="shared" si="28"/>
        <v>188.27499999999998</v>
      </c>
      <c r="BH49" s="48">
        <f t="shared" si="29"/>
        <v>300</v>
      </c>
      <c r="BI49" s="44">
        <f t="shared" si="30"/>
        <v>150</v>
      </c>
      <c r="BJ49" s="44">
        <f t="shared" si="10"/>
        <v>300</v>
      </c>
      <c r="BK49" s="44">
        <f t="shared" si="31"/>
        <v>2700</v>
      </c>
      <c r="BL49" s="49">
        <f t="shared" si="32"/>
        <v>2.7</v>
      </c>
    </row>
    <row r="50" spans="2:64" x14ac:dyDescent="0.25">
      <c r="N50" t="s">
        <v>116</v>
      </c>
      <c r="P50" s="58">
        <f>IF(NOT(Q27),IF(D19=T11,P45,O45),IF(D19=T11,R45,Q45))</f>
        <v>2.6363636363636362</v>
      </c>
      <c r="X50" s="38">
        <v>46</v>
      </c>
      <c r="Y50" s="43">
        <f t="shared" si="40"/>
        <v>1000</v>
      </c>
      <c r="Z50" s="46">
        <f t="shared" si="33"/>
        <v>0.78539816339744828</v>
      </c>
      <c r="AA50" s="44">
        <f t="shared" si="3"/>
        <v>150</v>
      </c>
      <c r="AB50" s="47">
        <f t="shared" si="34"/>
        <v>1441.3660900948396</v>
      </c>
      <c r="AC50" s="44">
        <f t="shared" si="35"/>
        <v>300</v>
      </c>
      <c r="AD50" s="48">
        <f t="shared" si="36"/>
        <v>168.27499999999998</v>
      </c>
      <c r="AE50" s="44">
        <f t="shared" si="37"/>
        <v>900</v>
      </c>
      <c r="AF50" s="47">
        <f t="shared" si="38"/>
        <v>3000</v>
      </c>
      <c r="AG50" s="49">
        <f t="shared" si="39"/>
        <v>3</v>
      </c>
      <c r="AH50" s="43">
        <f t="shared" si="41"/>
        <v>1000</v>
      </c>
      <c r="AI50" s="46">
        <f t="shared" si="12"/>
        <v>0.78539816339744828</v>
      </c>
      <c r="AJ50" s="44">
        <f t="shared" si="0"/>
        <v>150</v>
      </c>
      <c r="AK50" s="47">
        <f t="shared" si="13"/>
        <v>1441.3660900948396</v>
      </c>
      <c r="AL50" s="44">
        <f t="shared" si="14"/>
        <v>150</v>
      </c>
      <c r="AM50" s="48">
        <f t="shared" si="5"/>
        <v>188.27499999999998</v>
      </c>
      <c r="AN50" s="44">
        <f t="shared" si="15"/>
        <v>600</v>
      </c>
      <c r="AO50" s="47">
        <f t="shared" si="16"/>
        <v>2600</v>
      </c>
      <c r="AP50" s="54">
        <f t="shared" si="17"/>
        <v>2.6</v>
      </c>
      <c r="AQ50" s="43">
        <f t="shared" si="42"/>
        <v>1100</v>
      </c>
      <c r="AR50" s="46">
        <f t="shared" si="18"/>
        <v>0.9503317777109126</v>
      </c>
      <c r="AS50" s="44">
        <f t="shared" si="1"/>
        <v>150</v>
      </c>
      <c r="AT50" s="47">
        <f t="shared" si="19"/>
        <v>1191.2116447064789</v>
      </c>
      <c r="AU50" s="44">
        <f t="shared" si="20"/>
        <v>330</v>
      </c>
      <c r="AV50" s="48">
        <f t="shared" si="21"/>
        <v>168.27499999999998</v>
      </c>
      <c r="AW50" s="44">
        <f t="shared" si="7"/>
        <v>600</v>
      </c>
      <c r="AX50" s="44">
        <f t="shared" si="22"/>
        <v>150</v>
      </c>
      <c r="AY50" s="44">
        <f t="shared" si="8"/>
        <v>300</v>
      </c>
      <c r="AZ50" s="47">
        <f t="shared" si="23"/>
        <v>2900</v>
      </c>
      <c r="BA50" s="49">
        <f t="shared" si="24"/>
        <v>2.6363636363636362</v>
      </c>
      <c r="BB50" s="43">
        <f t="shared" si="43"/>
        <v>1000</v>
      </c>
      <c r="BC50" s="46">
        <f t="shared" si="25"/>
        <v>0.78539816339744828</v>
      </c>
      <c r="BD50" s="44">
        <f t="shared" si="2"/>
        <v>150</v>
      </c>
      <c r="BE50" s="47">
        <f t="shared" si="26"/>
        <v>1441.3660900948396</v>
      </c>
      <c r="BF50" s="44">
        <f t="shared" si="27"/>
        <v>150</v>
      </c>
      <c r="BG50" s="48">
        <f t="shared" si="28"/>
        <v>188.27499999999998</v>
      </c>
      <c r="BH50" s="48">
        <f t="shared" si="29"/>
        <v>300</v>
      </c>
      <c r="BI50" s="44">
        <f t="shared" si="30"/>
        <v>150</v>
      </c>
      <c r="BJ50" s="44">
        <f t="shared" si="10"/>
        <v>300</v>
      </c>
      <c r="BK50" s="44">
        <f t="shared" si="31"/>
        <v>2700</v>
      </c>
      <c r="BL50" s="49">
        <f t="shared" si="32"/>
        <v>2.7</v>
      </c>
    </row>
    <row r="51" spans="2:64" x14ac:dyDescent="0.25">
      <c r="N51" t="s">
        <v>117</v>
      </c>
      <c r="P51">
        <f>IF(Q27,IF(D19=T11,4,3),IF(D19=T11,2,1))</f>
        <v>3</v>
      </c>
      <c r="X51" s="38">
        <v>47</v>
      </c>
      <c r="Y51" s="43">
        <f t="shared" si="40"/>
        <v>1000</v>
      </c>
      <c r="Z51" s="46">
        <f t="shared" si="33"/>
        <v>0.78539816339744828</v>
      </c>
      <c r="AA51" s="44">
        <f t="shared" si="3"/>
        <v>150</v>
      </c>
      <c r="AB51" s="47">
        <f t="shared" si="34"/>
        <v>1441.3660900948396</v>
      </c>
      <c r="AC51" s="44">
        <f t="shared" si="35"/>
        <v>300</v>
      </c>
      <c r="AD51" s="48">
        <f t="shared" si="36"/>
        <v>168.27499999999998</v>
      </c>
      <c r="AE51" s="44">
        <f t="shared" si="37"/>
        <v>900</v>
      </c>
      <c r="AF51" s="47">
        <f t="shared" si="38"/>
        <v>3000</v>
      </c>
      <c r="AG51" s="49">
        <f t="shared" si="39"/>
        <v>3</v>
      </c>
      <c r="AH51" s="43">
        <f t="shared" si="41"/>
        <v>1000</v>
      </c>
      <c r="AI51" s="46">
        <f t="shared" si="12"/>
        <v>0.78539816339744828</v>
      </c>
      <c r="AJ51" s="44">
        <f t="shared" si="0"/>
        <v>150</v>
      </c>
      <c r="AK51" s="47">
        <f t="shared" si="13"/>
        <v>1441.3660900948396</v>
      </c>
      <c r="AL51" s="44">
        <f t="shared" si="14"/>
        <v>150</v>
      </c>
      <c r="AM51" s="48">
        <f t="shared" si="5"/>
        <v>188.27499999999998</v>
      </c>
      <c r="AN51" s="44">
        <f t="shared" si="15"/>
        <v>600</v>
      </c>
      <c r="AO51" s="47">
        <f t="shared" si="16"/>
        <v>2600</v>
      </c>
      <c r="AP51" s="54">
        <f t="shared" si="17"/>
        <v>2.6</v>
      </c>
      <c r="AQ51" s="43">
        <f t="shared" si="42"/>
        <v>1100</v>
      </c>
      <c r="AR51" s="46">
        <f t="shared" si="18"/>
        <v>0.9503317777109126</v>
      </c>
      <c r="AS51" s="44">
        <f t="shared" si="1"/>
        <v>150</v>
      </c>
      <c r="AT51" s="47">
        <f t="shared" si="19"/>
        <v>1191.2116447064789</v>
      </c>
      <c r="AU51" s="44">
        <f t="shared" si="20"/>
        <v>330</v>
      </c>
      <c r="AV51" s="48">
        <f t="shared" si="21"/>
        <v>168.27499999999998</v>
      </c>
      <c r="AW51" s="44">
        <f t="shared" si="7"/>
        <v>600</v>
      </c>
      <c r="AX51" s="44">
        <f t="shared" si="22"/>
        <v>150</v>
      </c>
      <c r="AY51" s="44">
        <f t="shared" si="8"/>
        <v>300</v>
      </c>
      <c r="AZ51" s="47">
        <f t="shared" si="23"/>
        <v>2900</v>
      </c>
      <c r="BA51" s="49">
        <f t="shared" si="24"/>
        <v>2.6363636363636362</v>
      </c>
      <c r="BB51" s="43">
        <f t="shared" si="43"/>
        <v>1000</v>
      </c>
      <c r="BC51" s="46">
        <f t="shared" si="25"/>
        <v>0.78539816339744828</v>
      </c>
      <c r="BD51" s="44">
        <f t="shared" si="2"/>
        <v>150</v>
      </c>
      <c r="BE51" s="47">
        <f t="shared" si="26"/>
        <v>1441.3660900948396</v>
      </c>
      <c r="BF51" s="44">
        <f t="shared" si="27"/>
        <v>150</v>
      </c>
      <c r="BG51" s="48">
        <f t="shared" si="28"/>
        <v>188.27499999999998</v>
      </c>
      <c r="BH51" s="48">
        <f t="shared" si="29"/>
        <v>300</v>
      </c>
      <c r="BI51" s="44">
        <f t="shared" si="30"/>
        <v>150</v>
      </c>
      <c r="BJ51" s="44">
        <f t="shared" si="10"/>
        <v>300</v>
      </c>
      <c r="BK51" s="44">
        <f t="shared" si="31"/>
        <v>2700</v>
      </c>
      <c r="BL51" s="49">
        <f t="shared" si="32"/>
        <v>2.7</v>
      </c>
    </row>
    <row r="52" spans="2:64" x14ac:dyDescent="0.25">
      <c r="X52" s="38">
        <v>48</v>
      </c>
      <c r="Y52" s="43">
        <f t="shared" si="40"/>
        <v>1000</v>
      </c>
      <c r="Z52" s="46">
        <f t="shared" si="33"/>
        <v>0.78539816339744828</v>
      </c>
      <c r="AA52" s="44">
        <f t="shared" si="3"/>
        <v>150</v>
      </c>
      <c r="AB52" s="47">
        <f t="shared" si="34"/>
        <v>1441.3660900948396</v>
      </c>
      <c r="AC52" s="44">
        <f t="shared" si="35"/>
        <v>300</v>
      </c>
      <c r="AD52" s="48">
        <f t="shared" si="36"/>
        <v>168.27499999999998</v>
      </c>
      <c r="AE52" s="44">
        <f t="shared" si="37"/>
        <v>900</v>
      </c>
      <c r="AF52" s="47">
        <f t="shared" si="38"/>
        <v>3000</v>
      </c>
      <c r="AG52" s="49">
        <f t="shared" si="39"/>
        <v>3</v>
      </c>
      <c r="AH52" s="43">
        <f t="shared" si="41"/>
        <v>1000</v>
      </c>
      <c r="AI52" s="46">
        <f t="shared" si="12"/>
        <v>0.78539816339744828</v>
      </c>
      <c r="AJ52" s="44">
        <f t="shared" si="0"/>
        <v>150</v>
      </c>
      <c r="AK52" s="47">
        <f t="shared" si="13"/>
        <v>1441.3660900948396</v>
      </c>
      <c r="AL52" s="44">
        <f t="shared" si="14"/>
        <v>150</v>
      </c>
      <c r="AM52" s="48">
        <f t="shared" si="5"/>
        <v>188.27499999999998</v>
      </c>
      <c r="AN52" s="44">
        <f t="shared" si="15"/>
        <v>600</v>
      </c>
      <c r="AO52" s="47">
        <f t="shared" si="16"/>
        <v>2600</v>
      </c>
      <c r="AP52" s="54">
        <f t="shared" si="17"/>
        <v>2.6</v>
      </c>
      <c r="AQ52" s="43">
        <f t="shared" si="42"/>
        <v>1100</v>
      </c>
      <c r="AR52" s="46">
        <f t="shared" si="18"/>
        <v>0.9503317777109126</v>
      </c>
      <c r="AS52" s="44">
        <f t="shared" si="1"/>
        <v>150</v>
      </c>
      <c r="AT52" s="47">
        <f t="shared" si="19"/>
        <v>1191.2116447064789</v>
      </c>
      <c r="AU52" s="44">
        <f t="shared" si="20"/>
        <v>330</v>
      </c>
      <c r="AV52" s="48">
        <f t="shared" si="21"/>
        <v>168.27499999999998</v>
      </c>
      <c r="AW52" s="44">
        <f t="shared" si="7"/>
        <v>600</v>
      </c>
      <c r="AX52" s="44">
        <f t="shared" si="22"/>
        <v>150</v>
      </c>
      <c r="AY52" s="44">
        <f t="shared" si="8"/>
        <v>300</v>
      </c>
      <c r="AZ52" s="47">
        <f t="shared" si="23"/>
        <v>2900</v>
      </c>
      <c r="BA52" s="49">
        <f t="shared" si="24"/>
        <v>2.6363636363636362</v>
      </c>
      <c r="BB52" s="43">
        <f t="shared" si="43"/>
        <v>1000</v>
      </c>
      <c r="BC52" s="46">
        <f t="shared" si="25"/>
        <v>0.78539816339744828</v>
      </c>
      <c r="BD52" s="44">
        <f t="shared" si="2"/>
        <v>150</v>
      </c>
      <c r="BE52" s="47">
        <f t="shared" si="26"/>
        <v>1441.3660900948396</v>
      </c>
      <c r="BF52" s="44">
        <f t="shared" si="27"/>
        <v>150</v>
      </c>
      <c r="BG52" s="48">
        <f t="shared" si="28"/>
        <v>188.27499999999998</v>
      </c>
      <c r="BH52" s="48">
        <f t="shared" si="29"/>
        <v>300</v>
      </c>
      <c r="BI52" s="44">
        <f t="shared" si="30"/>
        <v>150</v>
      </c>
      <c r="BJ52" s="44">
        <f t="shared" si="10"/>
        <v>300</v>
      </c>
      <c r="BK52" s="44">
        <f t="shared" si="31"/>
        <v>2700</v>
      </c>
      <c r="BL52" s="49">
        <f t="shared" si="32"/>
        <v>2.7</v>
      </c>
    </row>
    <row r="53" spans="2:64" x14ac:dyDescent="0.25">
      <c r="X53" s="38">
        <v>49</v>
      </c>
      <c r="Y53" s="43">
        <f t="shared" si="40"/>
        <v>1000</v>
      </c>
      <c r="Z53" s="46">
        <f t="shared" si="33"/>
        <v>0.78539816339744828</v>
      </c>
      <c r="AA53" s="44">
        <f t="shared" si="3"/>
        <v>150</v>
      </c>
      <c r="AB53" s="47">
        <f t="shared" si="34"/>
        <v>1441.3660900948396</v>
      </c>
      <c r="AC53" s="44">
        <f t="shared" si="35"/>
        <v>300</v>
      </c>
      <c r="AD53" s="48">
        <f t="shared" si="36"/>
        <v>168.27499999999998</v>
      </c>
      <c r="AE53" s="44">
        <f t="shared" si="37"/>
        <v>900</v>
      </c>
      <c r="AF53" s="47">
        <f t="shared" si="38"/>
        <v>3000</v>
      </c>
      <c r="AG53" s="49">
        <f t="shared" si="39"/>
        <v>3</v>
      </c>
      <c r="AH53" s="43">
        <f t="shared" si="41"/>
        <v>1000</v>
      </c>
      <c r="AI53" s="46">
        <f t="shared" si="12"/>
        <v>0.78539816339744828</v>
      </c>
      <c r="AJ53" s="44">
        <f t="shared" si="0"/>
        <v>150</v>
      </c>
      <c r="AK53" s="47">
        <f t="shared" si="13"/>
        <v>1441.3660900948396</v>
      </c>
      <c r="AL53" s="44">
        <f t="shared" si="14"/>
        <v>150</v>
      </c>
      <c r="AM53" s="48">
        <f t="shared" si="5"/>
        <v>188.27499999999998</v>
      </c>
      <c r="AN53" s="44">
        <f t="shared" si="15"/>
        <v>600</v>
      </c>
      <c r="AO53" s="47">
        <f t="shared" si="16"/>
        <v>2600</v>
      </c>
      <c r="AP53" s="54">
        <f t="shared" si="17"/>
        <v>2.6</v>
      </c>
      <c r="AQ53" s="43">
        <f t="shared" si="42"/>
        <v>1100</v>
      </c>
      <c r="AR53" s="46">
        <f t="shared" si="18"/>
        <v>0.9503317777109126</v>
      </c>
      <c r="AS53" s="44">
        <f t="shared" si="1"/>
        <v>150</v>
      </c>
      <c r="AT53" s="47">
        <f t="shared" si="19"/>
        <v>1191.2116447064789</v>
      </c>
      <c r="AU53" s="44">
        <f t="shared" si="20"/>
        <v>330</v>
      </c>
      <c r="AV53" s="48">
        <f t="shared" si="21"/>
        <v>168.27499999999998</v>
      </c>
      <c r="AW53" s="44">
        <f t="shared" si="7"/>
        <v>600</v>
      </c>
      <c r="AX53" s="44">
        <f t="shared" si="22"/>
        <v>150</v>
      </c>
      <c r="AY53" s="44">
        <f t="shared" si="8"/>
        <v>300</v>
      </c>
      <c r="AZ53" s="47">
        <f t="shared" si="23"/>
        <v>2900</v>
      </c>
      <c r="BA53" s="49">
        <f t="shared" si="24"/>
        <v>2.6363636363636362</v>
      </c>
      <c r="BB53" s="43">
        <f t="shared" si="43"/>
        <v>1000</v>
      </c>
      <c r="BC53" s="46">
        <f t="shared" si="25"/>
        <v>0.78539816339744828</v>
      </c>
      <c r="BD53" s="44">
        <f t="shared" si="2"/>
        <v>150</v>
      </c>
      <c r="BE53" s="47">
        <f t="shared" si="26"/>
        <v>1441.3660900948396</v>
      </c>
      <c r="BF53" s="44">
        <f t="shared" si="27"/>
        <v>150</v>
      </c>
      <c r="BG53" s="48">
        <f t="shared" si="28"/>
        <v>188.27499999999998</v>
      </c>
      <c r="BH53" s="48">
        <f t="shared" si="29"/>
        <v>300</v>
      </c>
      <c r="BI53" s="44">
        <f t="shared" si="30"/>
        <v>150</v>
      </c>
      <c r="BJ53" s="44">
        <f t="shared" si="10"/>
        <v>300</v>
      </c>
      <c r="BK53" s="44">
        <f t="shared" si="31"/>
        <v>2700</v>
      </c>
      <c r="BL53" s="49">
        <f t="shared" si="32"/>
        <v>2.7</v>
      </c>
    </row>
    <row r="54" spans="2:64" x14ac:dyDescent="0.25">
      <c r="X54" s="38">
        <v>50</v>
      </c>
      <c r="Y54" s="43">
        <f t="shared" si="40"/>
        <v>1000</v>
      </c>
      <c r="Z54" s="46">
        <f t="shared" si="33"/>
        <v>0.78539816339744828</v>
      </c>
      <c r="AA54" s="44">
        <f t="shared" si="3"/>
        <v>150</v>
      </c>
      <c r="AB54" s="47">
        <f t="shared" si="34"/>
        <v>1441.3660900948396</v>
      </c>
      <c r="AC54" s="44">
        <f t="shared" si="35"/>
        <v>300</v>
      </c>
      <c r="AD54" s="48">
        <f t="shared" si="36"/>
        <v>168.27499999999998</v>
      </c>
      <c r="AE54" s="44">
        <f t="shared" si="37"/>
        <v>900</v>
      </c>
      <c r="AF54" s="47">
        <f t="shared" si="38"/>
        <v>3000</v>
      </c>
      <c r="AG54" s="49">
        <f t="shared" si="39"/>
        <v>3</v>
      </c>
      <c r="AH54" s="43">
        <f t="shared" si="41"/>
        <v>1000</v>
      </c>
      <c r="AI54" s="46">
        <f t="shared" si="12"/>
        <v>0.78539816339744828</v>
      </c>
      <c r="AJ54" s="44">
        <f t="shared" si="0"/>
        <v>150</v>
      </c>
      <c r="AK54" s="47">
        <f t="shared" si="13"/>
        <v>1441.3660900948396</v>
      </c>
      <c r="AL54" s="44">
        <f t="shared" si="14"/>
        <v>150</v>
      </c>
      <c r="AM54" s="48">
        <f t="shared" si="5"/>
        <v>188.27499999999998</v>
      </c>
      <c r="AN54" s="44">
        <f t="shared" si="15"/>
        <v>600</v>
      </c>
      <c r="AO54" s="47">
        <f t="shared" si="16"/>
        <v>2600</v>
      </c>
      <c r="AP54" s="54">
        <f t="shared" si="17"/>
        <v>2.6</v>
      </c>
      <c r="AQ54" s="43">
        <f t="shared" si="42"/>
        <v>1100</v>
      </c>
      <c r="AR54" s="46">
        <f t="shared" si="18"/>
        <v>0.9503317777109126</v>
      </c>
      <c r="AS54" s="44">
        <f t="shared" si="1"/>
        <v>150</v>
      </c>
      <c r="AT54" s="47">
        <f t="shared" si="19"/>
        <v>1191.2116447064789</v>
      </c>
      <c r="AU54" s="44">
        <f t="shared" si="20"/>
        <v>330</v>
      </c>
      <c r="AV54" s="48">
        <f t="shared" si="21"/>
        <v>168.27499999999998</v>
      </c>
      <c r="AW54" s="44">
        <f t="shared" si="7"/>
        <v>600</v>
      </c>
      <c r="AX54" s="44">
        <f t="shared" si="22"/>
        <v>150</v>
      </c>
      <c r="AY54" s="44">
        <f t="shared" si="8"/>
        <v>300</v>
      </c>
      <c r="AZ54" s="47">
        <f t="shared" si="23"/>
        <v>2900</v>
      </c>
      <c r="BA54" s="49">
        <f t="shared" si="24"/>
        <v>2.6363636363636362</v>
      </c>
      <c r="BB54" s="43">
        <f t="shared" si="43"/>
        <v>1000</v>
      </c>
      <c r="BC54" s="46">
        <f t="shared" si="25"/>
        <v>0.78539816339744828</v>
      </c>
      <c r="BD54" s="44">
        <f t="shared" si="2"/>
        <v>150</v>
      </c>
      <c r="BE54" s="47">
        <f t="shared" si="26"/>
        <v>1441.3660900948396</v>
      </c>
      <c r="BF54" s="44">
        <f t="shared" si="27"/>
        <v>150</v>
      </c>
      <c r="BG54" s="48">
        <f t="shared" si="28"/>
        <v>188.27499999999998</v>
      </c>
      <c r="BH54" s="48">
        <f t="shared" si="29"/>
        <v>300</v>
      </c>
      <c r="BI54" s="44">
        <f t="shared" si="30"/>
        <v>150</v>
      </c>
      <c r="BJ54" s="44">
        <f t="shared" si="10"/>
        <v>300</v>
      </c>
      <c r="BK54" s="44">
        <f t="shared" si="31"/>
        <v>2700</v>
      </c>
      <c r="BL54" s="49">
        <f t="shared" si="32"/>
        <v>2.7</v>
      </c>
    </row>
    <row r="55" spans="2:64" x14ac:dyDescent="0.25">
      <c r="X55" s="38">
        <v>51</v>
      </c>
      <c r="Y55" s="43">
        <f t="shared" si="40"/>
        <v>1000</v>
      </c>
      <c r="Z55" s="46">
        <f t="shared" si="33"/>
        <v>0.78539816339744828</v>
      </c>
      <c r="AA55" s="44">
        <f t="shared" si="3"/>
        <v>150</v>
      </c>
      <c r="AB55" s="47">
        <f t="shared" si="34"/>
        <v>1441.3660900948396</v>
      </c>
      <c r="AC55" s="44">
        <f t="shared" si="35"/>
        <v>300</v>
      </c>
      <c r="AD55" s="48">
        <f t="shared" si="36"/>
        <v>168.27499999999998</v>
      </c>
      <c r="AE55" s="44">
        <f t="shared" si="37"/>
        <v>900</v>
      </c>
      <c r="AF55" s="47">
        <f t="shared" si="38"/>
        <v>3000</v>
      </c>
      <c r="AG55" s="49">
        <f t="shared" si="39"/>
        <v>3</v>
      </c>
      <c r="AH55" s="43">
        <f t="shared" si="41"/>
        <v>1000</v>
      </c>
      <c r="AI55" s="46">
        <f t="shared" si="12"/>
        <v>0.78539816339744828</v>
      </c>
      <c r="AJ55" s="44">
        <f t="shared" si="0"/>
        <v>150</v>
      </c>
      <c r="AK55" s="47">
        <f t="shared" si="13"/>
        <v>1441.3660900948396</v>
      </c>
      <c r="AL55" s="44">
        <f t="shared" si="14"/>
        <v>150</v>
      </c>
      <c r="AM55" s="48">
        <f t="shared" si="5"/>
        <v>188.27499999999998</v>
      </c>
      <c r="AN55" s="44">
        <f t="shared" si="15"/>
        <v>600</v>
      </c>
      <c r="AO55" s="47">
        <f t="shared" si="16"/>
        <v>2600</v>
      </c>
      <c r="AP55" s="54">
        <f t="shared" si="17"/>
        <v>2.6</v>
      </c>
      <c r="AQ55" s="43">
        <f t="shared" si="42"/>
        <v>1100</v>
      </c>
      <c r="AR55" s="46">
        <f t="shared" si="18"/>
        <v>0.9503317777109126</v>
      </c>
      <c r="AS55" s="44">
        <f t="shared" si="1"/>
        <v>150</v>
      </c>
      <c r="AT55" s="47">
        <f t="shared" si="19"/>
        <v>1191.2116447064789</v>
      </c>
      <c r="AU55" s="44">
        <f t="shared" si="20"/>
        <v>330</v>
      </c>
      <c r="AV55" s="48">
        <f t="shared" si="21"/>
        <v>168.27499999999998</v>
      </c>
      <c r="AW55" s="44">
        <f t="shared" si="7"/>
        <v>600</v>
      </c>
      <c r="AX55" s="44">
        <f t="shared" si="22"/>
        <v>150</v>
      </c>
      <c r="AY55" s="44">
        <f t="shared" si="8"/>
        <v>300</v>
      </c>
      <c r="AZ55" s="47">
        <f t="shared" si="23"/>
        <v>2900</v>
      </c>
      <c r="BA55" s="49">
        <f t="shared" si="24"/>
        <v>2.6363636363636362</v>
      </c>
      <c r="BB55" s="43">
        <f t="shared" si="43"/>
        <v>1000</v>
      </c>
      <c r="BC55" s="46">
        <f t="shared" si="25"/>
        <v>0.78539816339744828</v>
      </c>
      <c r="BD55" s="44">
        <f t="shared" si="2"/>
        <v>150</v>
      </c>
      <c r="BE55" s="47">
        <f t="shared" si="26"/>
        <v>1441.3660900948396</v>
      </c>
      <c r="BF55" s="44">
        <f t="shared" si="27"/>
        <v>150</v>
      </c>
      <c r="BG55" s="48">
        <f t="shared" si="28"/>
        <v>188.27499999999998</v>
      </c>
      <c r="BH55" s="48">
        <f t="shared" si="29"/>
        <v>300</v>
      </c>
      <c r="BI55" s="44">
        <f t="shared" si="30"/>
        <v>150</v>
      </c>
      <c r="BJ55" s="44">
        <f t="shared" si="10"/>
        <v>300</v>
      </c>
      <c r="BK55" s="44">
        <f t="shared" si="31"/>
        <v>2700</v>
      </c>
      <c r="BL55" s="49">
        <f t="shared" si="32"/>
        <v>2.7</v>
      </c>
    </row>
    <row r="56" spans="2:64" x14ac:dyDescent="0.25">
      <c r="X56" s="38">
        <v>52</v>
      </c>
      <c r="Y56" s="43">
        <f t="shared" si="40"/>
        <v>1000</v>
      </c>
      <c r="Z56" s="46">
        <f t="shared" si="33"/>
        <v>0.78539816339744828</v>
      </c>
      <c r="AA56" s="44">
        <f t="shared" si="3"/>
        <v>150</v>
      </c>
      <c r="AB56" s="47">
        <f t="shared" si="34"/>
        <v>1441.3660900948396</v>
      </c>
      <c r="AC56" s="44">
        <f t="shared" si="35"/>
        <v>300</v>
      </c>
      <c r="AD56" s="48">
        <f t="shared" si="36"/>
        <v>168.27499999999998</v>
      </c>
      <c r="AE56" s="44">
        <f t="shared" si="37"/>
        <v>900</v>
      </c>
      <c r="AF56" s="47">
        <f t="shared" si="38"/>
        <v>3000</v>
      </c>
      <c r="AG56" s="49">
        <f t="shared" si="39"/>
        <v>3</v>
      </c>
      <c r="AH56" s="43">
        <f t="shared" si="41"/>
        <v>1000</v>
      </c>
      <c r="AI56" s="46">
        <f t="shared" si="12"/>
        <v>0.78539816339744828</v>
      </c>
      <c r="AJ56" s="44">
        <f t="shared" si="0"/>
        <v>150</v>
      </c>
      <c r="AK56" s="47">
        <f t="shared" si="13"/>
        <v>1441.3660900948396</v>
      </c>
      <c r="AL56" s="44">
        <f t="shared" si="14"/>
        <v>150</v>
      </c>
      <c r="AM56" s="48">
        <f t="shared" si="5"/>
        <v>188.27499999999998</v>
      </c>
      <c r="AN56" s="44">
        <f t="shared" si="15"/>
        <v>600</v>
      </c>
      <c r="AO56" s="47">
        <f t="shared" si="16"/>
        <v>2600</v>
      </c>
      <c r="AP56" s="54">
        <f t="shared" si="17"/>
        <v>2.6</v>
      </c>
      <c r="AQ56" s="43">
        <f t="shared" si="42"/>
        <v>1100</v>
      </c>
      <c r="AR56" s="46">
        <f t="shared" si="18"/>
        <v>0.9503317777109126</v>
      </c>
      <c r="AS56" s="44">
        <f t="shared" si="1"/>
        <v>150</v>
      </c>
      <c r="AT56" s="47">
        <f t="shared" si="19"/>
        <v>1191.2116447064789</v>
      </c>
      <c r="AU56" s="44">
        <f t="shared" si="20"/>
        <v>330</v>
      </c>
      <c r="AV56" s="48">
        <f t="shared" si="21"/>
        <v>168.27499999999998</v>
      </c>
      <c r="AW56" s="44">
        <f t="shared" si="7"/>
        <v>600</v>
      </c>
      <c r="AX56" s="44">
        <f t="shared" si="22"/>
        <v>150</v>
      </c>
      <c r="AY56" s="44">
        <f t="shared" si="8"/>
        <v>300</v>
      </c>
      <c r="AZ56" s="47">
        <f t="shared" si="23"/>
        <v>2900</v>
      </c>
      <c r="BA56" s="49">
        <f t="shared" si="24"/>
        <v>2.6363636363636362</v>
      </c>
      <c r="BB56" s="43">
        <f t="shared" si="43"/>
        <v>1000</v>
      </c>
      <c r="BC56" s="46">
        <f t="shared" si="25"/>
        <v>0.78539816339744828</v>
      </c>
      <c r="BD56" s="44">
        <f t="shared" si="2"/>
        <v>150</v>
      </c>
      <c r="BE56" s="47">
        <f t="shared" si="26"/>
        <v>1441.3660900948396</v>
      </c>
      <c r="BF56" s="44">
        <f t="shared" si="27"/>
        <v>150</v>
      </c>
      <c r="BG56" s="48">
        <f t="shared" si="28"/>
        <v>188.27499999999998</v>
      </c>
      <c r="BH56" s="48">
        <f t="shared" si="29"/>
        <v>300</v>
      </c>
      <c r="BI56" s="44">
        <f t="shared" si="30"/>
        <v>150</v>
      </c>
      <c r="BJ56" s="44">
        <f t="shared" si="10"/>
        <v>300</v>
      </c>
      <c r="BK56" s="44">
        <f t="shared" si="31"/>
        <v>2700</v>
      </c>
      <c r="BL56" s="49">
        <f t="shared" si="32"/>
        <v>2.7</v>
      </c>
    </row>
    <row r="57" spans="2:64" x14ac:dyDescent="0.25">
      <c r="X57" s="38">
        <v>53</v>
      </c>
      <c r="Y57" s="43">
        <f t="shared" si="40"/>
        <v>1000</v>
      </c>
      <c r="Z57" s="46">
        <f t="shared" si="33"/>
        <v>0.78539816339744828</v>
      </c>
      <c r="AA57" s="44">
        <f t="shared" si="3"/>
        <v>150</v>
      </c>
      <c r="AB57" s="47">
        <f t="shared" si="34"/>
        <v>1441.3660900948396</v>
      </c>
      <c r="AC57" s="44">
        <f t="shared" si="35"/>
        <v>300</v>
      </c>
      <c r="AD57" s="48">
        <f t="shared" si="36"/>
        <v>168.27499999999998</v>
      </c>
      <c r="AE57" s="44">
        <f t="shared" si="37"/>
        <v>900</v>
      </c>
      <c r="AF57" s="47">
        <f t="shared" si="38"/>
        <v>3000</v>
      </c>
      <c r="AG57" s="49">
        <f t="shared" si="39"/>
        <v>3</v>
      </c>
      <c r="AH57" s="43">
        <f t="shared" si="41"/>
        <v>1000</v>
      </c>
      <c r="AI57" s="46">
        <f t="shared" si="12"/>
        <v>0.78539816339744828</v>
      </c>
      <c r="AJ57" s="44">
        <f t="shared" si="0"/>
        <v>150</v>
      </c>
      <c r="AK57" s="47">
        <f t="shared" si="13"/>
        <v>1441.3660900948396</v>
      </c>
      <c r="AL57" s="44">
        <f t="shared" si="14"/>
        <v>150</v>
      </c>
      <c r="AM57" s="48">
        <f t="shared" si="5"/>
        <v>188.27499999999998</v>
      </c>
      <c r="AN57" s="44">
        <f t="shared" si="15"/>
        <v>600</v>
      </c>
      <c r="AO57" s="47">
        <f t="shared" si="16"/>
        <v>2600</v>
      </c>
      <c r="AP57" s="54">
        <f t="shared" si="17"/>
        <v>2.6</v>
      </c>
      <c r="AQ57" s="43">
        <f t="shared" si="42"/>
        <v>1100</v>
      </c>
      <c r="AR57" s="46">
        <f t="shared" si="18"/>
        <v>0.9503317777109126</v>
      </c>
      <c r="AS57" s="44">
        <f t="shared" si="1"/>
        <v>150</v>
      </c>
      <c r="AT57" s="47">
        <f t="shared" si="19"/>
        <v>1191.2116447064789</v>
      </c>
      <c r="AU57" s="44">
        <f t="shared" si="20"/>
        <v>330</v>
      </c>
      <c r="AV57" s="48">
        <f t="shared" si="21"/>
        <v>168.27499999999998</v>
      </c>
      <c r="AW57" s="44">
        <f t="shared" si="7"/>
        <v>600</v>
      </c>
      <c r="AX57" s="44">
        <f t="shared" si="22"/>
        <v>150</v>
      </c>
      <c r="AY57" s="44">
        <f t="shared" si="8"/>
        <v>300</v>
      </c>
      <c r="AZ57" s="47">
        <f t="shared" si="23"/>
        <v>2900</v>
      </c>
      <c r="BA57" s="49">
        <f t="shared" si="24"/>
        <v>2.6363636363636362</v>
      </c>
      <c r="BB57" s="43">
        <f t="shared" si="43"/>
        <v>1000</v>
      </c>
      <c r="BC57" s="46">
        <f t="shared" si="25"/>
        <v>0.78539816339744828</v>
      </c>
      <c r="BD57" s="44">
        <f t="shared" si="2"/>
        <v>150</v>
      </c>
      <c r="BE57" s="47">
        <f t="shared" si="26"/>
        <v>1441.3660900948396</v>
      </c>
      <c r="BF57" s="44">
        <f t="shared" si="27"/>
        <v>150</v>
      </c>
      <c r="BG57" s="48">
        <f t="shared" si="28"/>
        <v>188.27499999999998</v>
      </c>
      <c r="BH57" s="48">
        <f t="shared" si="29"/>
        <v>300</v>
      </c>
      <c r="BI57" s="44">
        <f t="shared" si="30"/>
        <v>150</v>
      </c>
      <c r="BJ57" s="44">
        <f t="shared" si="10"/>
        <v>300</v>
      </c>
      <c r="BK57" s="44">
        <f t="shared" si="31"/>
        <v>2700</v>
      </c>
      <c r="BL57" s="49">
        <f t="shared" si="32"/>
        <v>2.7</v>
      </c>
    </row>
    <row r="58" spans="2:64" x14ac:dyDescent="0.25">
      <c r="X58" s="38">
        <v>54</v>
      </c>
      <c r="Y58" s="43">
        <f t="shared" si="40"/>
        <v>1000</v>
      </c>
      <c r="Z58" s="46">
        <f t="shared" si="33"/>
        <v>0.78539816339744828</v>
      </c>
      <c r="AA58" s="44">
        <f t="shared" si="3"/>
        <v>150</v>
      </c>
      <c r="AB58" s="47">
        <f t="shared" si="34"/>
        <v>1441.3660900948396</v>
      </c>
      <c r="AC58" s="44">
        <f t="shared" si="35"/>
        <v>300</v>
      </c>
      <c r="AD58" s="48">
        <f t="shared" si="36"/>
        <v>168.27499999999998</v>
      </c>
      <c r="AE58" s="44">
        <f t="shared" si="37"/>
        <v>900</v>
      </c>
      <c r="AF58" s="47">
        <f t="shared" si="38"/>
        <v>3000</v>
      </c>
      <c r="AG58" s="49">
        <f t="shared" si="39"/>
        <v>3</v>
      </c>
      <c r="AH58" s="43">
        <f t="shared" si="41"/>
        <v>1000</v>
      </c>
      <c r="AI58" s="46">
        <f t="shared" si="12"/>
        <v>0.78539816339744828</v>
      </c>
      <c r="AJ58" s="44">
        <f t="shared" si="0"/>
        <v>150</v>
      </c>
      <c r="AK58" s="47">
        <f t="shared" si="13"/>
        <v>1441.3660900948396</v>
      </c>
      <c r="AL58" s="44">
        <f t="shared" si="14"/>
        <v>150</v>
      </c>
      <c r="AM58" s="48">
        <f t="shared" si="5"/>
        <v>188.27499999999998</v>
      </c>
      <c r="AN58" s="44">
        <f t="shared" si="15"/>
        <v>600</v>
      </c>
      <c r="AO58" s="47">
        <f t="shared" si="16"/>
        <v>2600</v>
      </c>
      <c r="AP58" s="54">
        <f t="shared" si="17"/>
        <v>2.6</v>
      </c>
      <c r="AQ58" s="43">
        <f t="shared" si="42"/>
        <v>1100</v>
      </c>
      <c r="AR58" s="46">
        <f t="shared" si="18"/>
        <v>0.9503317777109126</v>
      </c>
      <c r="AS58" s="44">
        <f t="shared" si="1"/>
        <v>150</v>
      </c>
      <c r="AT58" s="47">
        <f t="shared" si="19"/>
        <v>1191.2116447064789</v>
      </c>
      <c r="AU58" s="44">
        <f t="shared" si="20"/>
        <v>330</v>
      </c>
      <c r="AV58" s="48">
        <f t="shared" si="21"/>
        <v>168.27499999999998</v>
      </c>
      <c r="AW58" s="44">
        <f t="shared" si="7"/>
        <v>600</v>
      </c>
      <c r="AX58" s="44">
        <f t="shared" si="22"/>
        <v>150</v>
      </c>
      <c r="AY58" s="44">
        <f t="shared" si="8"/>
        <v>300</v>
      </c>
      <c r="AZ58" s="47">
        <f t="shared" si="23"/>
        <v>2900</v>
      </c>
      <c r="BA58" s="49">
        <f t="shared" si="24"/>
        <v>2.6363636363636362</v>
      </c>
      <c r="BB58" s="43">
        <f t="shared" si="43"/>
        <v>1000</v>
      </c>
      <c r="BC58" s="46">
        <f t="shared" si="25"/>
        <v>0.78539816339744828</v>
      </c>
      <c r="BD58" s="44">
        <f t="shared" si="2"/>
        <v>150</v>
      </c>
      <c r="BE58" s="47">
        <f t="shared" si="26"/>
        <v>1441.3660900948396</v>
      </c>
      <c r="BF58" s="44">
        <f t="shared" si="27"/>
        <v>150</v>
      </c>
      <c r="BG58" s="48">
        <f t="shared" si="28"/>
        <v>188.27499999999998</v>
      </c>
      <c r="BH58" s="48">
        <f t="shared" si="29"/>
        <v>300</v>
      </c>
      <c r="BI58" s="44">
        <f t="shared" si="30"/>
        <v>150</v>
      </c>
      <c r="BJ58" s="44">
        <f t="shared" si="10"/>
        <v>300</v>
      </c>
      <c r="BK58" s="44">
        <f t="shared" si="31"/>
        <v>2700</v>
      </c>
      <c r="BL58" s="49">
        <f t="shared" si="32"/>
        <v>2.7</v>
      </c>
    </row>
    <row r="59" spans="2:64" x14ac:dyDescent="0.25">
      <c r="X59" s="38">
        <v>55</v>
      </c>
      <c r="Y59" s="43">
        <f t="shared" si="40"/>
        <v>1000</v>
      </c>
      <c r="Z59" s="46">
        <f t="shared" si="33"/>
        <v>0.78539816339744828</v>
      </c>
      <c r="AA59" s="44">
        <f t="shared" si="3"/>
        <v>150</v>
      </c>
      <c r="AB59" s="47">
        <f t="shared" si="34"/>
        <v>1441.3660900948396</v>
      </c>
      <c r="AC59" s="44">
        <f t="shared" si="35"/>
        <v>300</v>
      </c>
      <c r="AD59" s="48">
        <f t="shared" si="36"/>
        <v>168.27499999999998</v>
      </c>
      <c r="AE59" s="44">
        <f t="shared" si="37"/>
        <v>900</v>
      </c>
      <c r="AF59" s="47">
        <f t="shared" si="38"/>
        <v>3000</v>
      </c>
      <c r="AG59" s="49">
        <f t="shared" si="39"/>
        <v>3</v>
      </c>
      <c r="AH59" s="43">
        <f t="shared" si="41"/>
        <v>1000</v>
      </c>
      <c r="AI59" s="46">
        <f t="shared" si="12"/>
        <v>0.78539816339744828</v>
      </c>
      <c r="AJ59" s="44">
        <f t="shared" si="0"/>
        <v>150</v>
      </c>
      <c r="AK59" s="47">
        <f t="shared" si="13"/>
        <v>1441.3660900948396</v>
      </c>
      <c r="AL59" s="44">
        <f t="shared" si="14"/>
        <v>150</v>
      </c>
      <c r="AM59" s="48">
        <f t="shared" si="5"/>
        <v>188.27499999999998</v>
      </c>
      <c r="AN59" s="44">
        <f t="shared" si="15"/>
        <v>600</v>
      </c>
      <c r="AO59" s="47">
        <f t="shared" si="16"/>
        <v>2600</v>
      </c>
      <c r="AP59" s="54">
        <f t="shared" si="17"/>
        <v>2.6</v>
      </c>
      <c r="AQ59" s="43">
        <f t="shared" si="42"/>
        <v>1100</v>
      </c>
      <c r="AR59" s="46">
        <f t="shared" si="18"/>
        <v>0.9503317777109126</v>
      </c>
      <c r="AS59" s="44">
        <f t="shared" si="1"/>
        <v>150</v>
      </c>
      <c r="AT59" s="47">
        <f t="shared" si="19"/>
        <v>1191.2116447064789</v>
      </c>
      <c r="AU59" s="44">
        <f t="shared" si="20"/>
        <v>330</v>
      </c>
      <c r="AV59" s="48">
        <f t="shared" si="21"/>
        <v>168.27499999999998</v>
      </c>
      <c r="AW59" s="44">
        <f t="shared" si="7"/>
        <v>600</v>
      </c>
      <c r="AX59" s="44">
        <f t="shared" si="22"/>
        <v>150</v>
      </c>
      <c r="AY59" s="44">
        <f t="shared" si="8"/>
        <v>300</v>
      </c>
      <c r="AZ59" s="47">
        <f t="shared" si="23"/>
        <v>2900</v>
      </c>
      <c r="BA59" s="49">
        <f t="shared" si="24"/>
        <v>2.6363636363636362</v>
      </c>
      <c r="BB59" s="43">
        <f t="shared" si="43"/>
        <v>1000</v>
      </c>
      <c r="BC59" s="46">
        <f t="shared" si="25"/>
        <v>0.78539816339744828</v>
      </c>
      <c r="BD59" s="44">
        <f t="shared" si="2"/>
        <v>150</v>
      </c>
      <c r="BE59" s="47">
        <f t="shared" si="26"/>
        <v>1441.3660900948396</v>
      </c>
      <c r="BF59" s="44">
        <f t="shared" si="27"/>
        <v>150</v>
      </c>
      <c r="BG59" s="48">
        <f t="shared" si="28"/>
        <v>188.27499999999998</v>
      </c>
      <c r="BH59" s="48">
        <f t="shared" si="29"/>
        <v>300</v>
      </c>
      <c r="BI59" s="44">
        <f t="shared" si="30"/>
        <v>150</v>
      </c>
      <c r="BJ59" s="44">
        <f t="shared" si="10"/>
        <v>300</v>
      </c>
      <c r="BK59" s="44">
        <f t="shared" si="31"/>
        <v>2700</v>
      </c>
      <c r="BL59" s="49">
        <f t="shared" si="32"/>
        <v>2.7</v>
      </c>
    </row>
    <row r="60" spans="2:64" x14ac:dyDescent="0.25">
      <c r="X60" s="38">
        <v>56</v>
      </c>
      <c r="Y60" s="43">
        <f t="shared" si="40"/>
        <v>1000</v>
      </c>
      <c r="Z60" s="46">
        <f t="shared" si="33"/>
        <v>0.78539816339744828</v>
      </c>
      <c r="AA60" s="44">
        <f t="shared" si="3"/>
        <v>150</v>
      </c>
      <c r="AB60" s="47">
        <f t="shared" si="34"/>
        <v>1441.3660900948396</v>
      </c>
      <c r="AC60" s="44">
        <f t="shared" si="35"/>
        <v>300</v>
      </c>
      <c r="AD60" s="48">
        <f t="shared" si="36"/>
        <v>168.27499999999998</v>
      </c>
      <c r="AE60" s="44">
        <f t="shared" si="37"/>
        <v>900</v>
      </c>
      <c r="AF60" s="47">
        <f t="shared" si="38"/>
        <v>3000</v>
      </c>
      <c r="AG60" s="49">
        <f t="shared" si="39"/>
        <v>3</v>
      </c>
      <c r="AH60" s="43">
        <f t="shared" si="41"/>
        <v>1000</v>
      </c>
      <c r="AI60" s="46">
        <f t="shared" si="12"/>
        <v>0.78539816339744828</v>
      </c>
      <c r="AJ60" s="44">
        <f t="shared" si="0"/>
        <v>150</v>
      </c>
      <c r="AK60" s="47">
        <f t="shared" si="13"/>
        <v>1441.3660900948396</v>
      </c>
      <c r="AL60" s="44">
        <f t="shared" si="14"/>
        <v>150</v>
      </c>
      <c r="AM60" s="48">
        <f t="shared" si="5"/>
        <v>188.27499999999998</v>
      </c>
      <c r="AN60" s="44">
        <f t="shared" si="15"/>
        <v>600</v>
      </c>
      <c r="AO60" s="47">
        <f t="shared" si="16"/>
        <v>2600</v>
      </c>
      <c r="AP60" s="54">
        <f t="shared" si="17"/>
        <v>2.6</v>
      </c>
      <c r="AQ60" s="43">
        <f t="shared" si="42"/>
        <v>1100</v>
      </c>
      <c r="AR60" s="46">
        <f t="shared" si="18"/>
        <v>0.9503317777109126</v>
      </c>
      <c r="AS60" s="44">
        <f t="shared" si="1"/>
        <v>150</v>
      </c>
      <c r="AT60" s="47">
        <f t="shared" si="19"/>
        <v>1191.2116447064789</v>
      </c>
      <c r="AU60" s="44">
        <f t="shared" si="20"/>
        <v>330</v>
      </c>
      <c r="AV60" s="48">
        <f t="shared" si="21"/>
        <v>168.27499999999998</v>
      </c>
      <c r="AW60" s="44">
        <f t="shared" si="7"/>
        <v>600</v>
      </c>
      <c r="AX60" s="44">
        <f t="shared" si="22"/>
        <v>150</v>
      </c>
      <c r="AY60" s="44">
        <f t="shared" si="8"/>
        <v>300</v>
      </c>
      <c r="AZ60" s="47">
        <f t="shared" si="23"/>
        <v>2900</v>
      </c>
      <c r="BA60" s="49">
        <f t="shared" si="24"/>
        <v>2.6363636363636362</v>
      </c>
      <c r="BB60" s="43">
        <f t="shared" si="43"/>
        <v>1000</v>
      </c>
      <c r="BC60" s="46">
        <f t="shared" si="25"/>
        <v>0.78539816339744828</v>
      </c>
      <c r="BD60" s="44">
        <f t="shared" si="2"/>
        <v>150</v>
      </c>
      <c r="BE60" s="47">
        <f t="shared" si="26"/>
        <v>1441.3660900948396</v>
      </c>
      <c r="BF60" s="44">
        <f t="shared" si="27"/>
        <v>150</v>
      </c>
      <c r="BG60" s="48">
        <f t="shared" si="28"/>
        <v>188.27499999999998</v>
      </c>
      <c r="BH60" s="48">
        <f t="shared" si="29"/>
        <v>300</v>
      </c>
      <c r="BI60" s="44">
        <f t="shared" si="30"/>
        <v>150</v>
      </c>
      <c r="BJ60" s="44">
        <f t="shared" si="10"/>
        <v>300</v>
      </c>
      <c r="BK60" s="44">
        <f t="shared" si="31"/>
        <v>2700</v>
      </c>
      <c r="BL60" s="49">
        <f t="shared" si="32"/>
        <v>2.7</v>
      </c>
    </row>
    <row r="61" spans="2:64" x14ac:dyDescent="0.25">
      <c r="X61" s="38">
        <v>57</v>
      </c>
      <c r="Y61" s="43">
        <f t="shared" si="40"/>
        <v>1000</v>
      </c>
      <c r="Z61" s="46">
        <f t="shared" si="33"/>
        <v>0.78539816339744828</v>
      </c>
      <c r="AA61" s="44">
        <f t="shared" si="3"/>
        <v>150</v>
      </c>
      <c r="AB61" s="47">
        <f t="shared" si="34"/>
        <v>1441.3660900948396</v>
      </c>
      <c r="AC61" s="44">
        <f t="shared" si="35"/>
        <v>300</v>
      </c>
      <c r="AD61" s="48">
        <f t="shared" si="36"/>
        <v>168.27499999999998</v>
      </c>
      <c r="AE61" s="44">
        <f t="shared" si="37"/>
        <v>900</v>
      </c>
      <c r="AF61" s="47">
        <f t="shared" si="38"/>
        <v>3000</v>
      </c>
      <c r="AG61" s="49">
        <f t="shared" si="39"/>
        <v>3</v>
      </c>
      <c r="AH61" s="43">
        <f t="shared" si="41"/>
        <v>1000</v>
      </c>
      <c r="AI61" s="46">
        <f t="shared" si="12"/>
        <v>0.78539816339744828</v>
      </c>
      <c r="AJ61" s="44">
        <f t="shared" si="0"/>
        <v>150</v>
      </c>
      <c r="AK61" s="47">
        <f t="shared" si="13"/>
        <v>1441.3660900948396</v>
      </c>
      <c r="AL61" s="44">
        <f t="shared" si="14"/>
        <v>150</v>
      </c>
      <c r="AM61" s="48">
        <f t="shared" si="5"/>
        <v>188.27499999999998</v>
      </c>
      <c r="AN61" s="44">
        <f t="shared" si="15"/>
        <v>600</v>
      </c>
      <c r="AO61" s="47">
        <f t="shared" si="16"/>
        <v>2600</v>
      </c>
      <c r="AP61" s="54">
        <f t="shared" si="17"/>
        <v>2.6</v>
      </c>
      <c r="AQ61" s="43">
        <f t="shared" si="42"/>
        <v>1100</v>
      </c>
      <c r="AR61" s="46">
        <f t="shared" si="18"/>
        <v>0.9503317777109126</v>
      </c>
      <c r="AS61" s="44">
        <f t="shared" si="1"/>
        <v>150</v>
      </c>
      <c r="AT61" s="47">
        <f t="shared" si="19"/>
        <v>1191.2116447064789</v>
      </c>
      <c r="AU61" s="44">
        <f t="shared" si="20"/>
        <v>330</v>
      </c>
      <c r="AV61" s="48">
        <f t="shared" si="21"/>
        <v>168.27499999999998</v>
      </c>
      <c r="AW61" s="44">
        <f t="shared" si="7"/>
        <v>600</v>
      </c>
      <c r="AX61" s="44">
        <f t="shared" si="22"/>
        <v>150</v>
      </c>
      <c r="AY61" s="44">
        <f t="shared" si="8"/>
        <v>300</v>
      </c>
      <c r="AZ61" s="47">
        <f t="shared" si="23"/>
        <v>2900</v>
      </c>
      <c r="BA61" s="49">
        <f t="shared" si="24"/>
        <v>2.6363636363636362</v>
      </c>
      <c r="BB61" s="43">
        <f t="shared" si="43"/>
        <v>1000</v>
      </c>
      <c r="BC61" s="46">
        <f t="shared" si="25"/>
        <v>0.78539816339744828</v>
      </c>
      <c r="BD61" s="44">
        <f t="shared" si="2"/>
        <v>150</v>
      </c>
      <c r="BE61" s="47">
        <f t="shared" si="26"/>
        <v>1441.3660900948396</v>
      </c>
      <c r="BF61" s="44">
        <f t="shared" si="27"/>
        <v>150</v>
      </c>
      <c r="BG61" s="48">
        <f t="shared" si="28"/>
        <v>188.27499999999998</v>
      </c>
      <c r="BH61" s="48">
        <f t="shared" si="29"/>
        <v>300</v>
      </c>
      <c r="BI61" s="44">
        <f t="shared" si="30"/>
        <v>150</v>
      </c>
      <c r="BJ61" s="44">
        <f t="shared" si="10"/>
        <v>300</v>
      </c>
      <c r="BK61" s="44">
        <f t="shared" si="31"/>
        <v>2700</v>
      </c>
      <c r="BL61" s="49">
        <f t="shared" si="32"/>
        <v>2.7</v>
      </c>
    </row>
    <row r="62" spans="2:64" x14ac:dyDescent="0.25">
      <c r="X62" s="38">
        <v>58</v>
      </c>
      <c r="Y62" s="43">
        <f t="shared" si="40"/>
        <v>1000</v>
      </c>
      <c r="Z62" s="46">
        <f t="shared" si="33"/>
        <v>0.78539816339744828</v>
      </c>
      <c r="AA62" s="44">
        <f t="shared" si="3"/>
        <v>150</v>
      </c>
      <c r="AB62" s="47">
        <f t="shared" si="34"/>
        <v>1441.3660900948396</v>
      </c>
      <c r="AC62" s="44">
        <f t="shared" si="35"/>
        <v>300</v>
      </c>
      <c r="AD62" s="48">
        <f t="shared" si="36"/>
        <v>168.27499999999998</v>
      </c>
      <c r="AE62" s="44">
        <f t="shared" si="37"/>
        <v>900</v>
      </c>
      <c r="AF62" s="47">
        <f t="shared" si="38"/>
        <v>3000</v>
      </c>
      <c r="AG62" s="49">
        <f t="shared" si="39"/>
        <v>3</v>
      </c>
      <c r="AH62" s="43">
        <f t="shared" si="41"/>
        <v>1000</v>
      </c>
      <c r="AI62" s="46">
        <f t="shared" si="12"/>
        <v>0.78539816339744828</v>
      </c>
      <c r="AJ62" s="44">
        <f t="shared" si="0"/>
        <v>150</v>
      </c>
      <c r="AK62" s="47">
        <f t="shared" si="13"/>
        <v>1441.3660900948396</v>
      </c>
      <c r="AL62" s="44">
        <f t="shared" si="14"/>
        <v>150</v>
      </c>
      <c r="AM62" s="48">
        <f t="shared" si="5"/>
        <v>188.27499999999998</v>
      </c>
      <c r="AN62" s="44">
        <f t="shared" si="15"/>
        <v>600</v>
      </c>
      <c r="AO62" s="47">
        <f t="shared" si="16"/>
        <v>2600</v>
      </c>
      <c r="AP62" s="54">
        <f t="shared" si="17"/>
        <v>2.6</v>
      </c>
      <c r="AQ62" s="43">
        <f t="shared" si="42"/>
        <v>1100</v>
      </c>
      <c r="AR62" s="46">
        <f t="shared" si="18"/>
        <v>0.9503317777109126</v>
      </c>
      <c r="AS62" s="44">
        <f t="shared" si="1"/>
        <v>150</v>
      </c>
      <c r="AT62" s="47">
        <f t="shared" si="19"/>
        <v>1191.2116447064789</v>
      </c>
      <c r="AU62" s="44">
        <f t="shared" si="20"/>
        <v>330</v>
      </c>
      <c r="AV62" s="48">
        <f t="shared" si="21"/>
        <v>168.27499999999998</v>
      </c>
      <c r="AW62" s="44">
        <f t="shared" si="7"/>
        <v>600</v>
      </c>
      <c r="AX62" s="44">
        <f t="shared" si="22"/>
        <v>150</v>
      </c>
      <c r="AY62" s="44">
        <f t="shared" si="8"/>
        <v>300</v>
      </c>
      <c r="AZ62" s="47">
        <f t="shared" si="23"/>
        <v>2900</v>
      </c>
      <c r="BA62" s="49">
        <f t="shared" si="24"/>
        <v>2.6363636363636362</v>
      </c>
      <c r="BB62" s="43">
        <f t="shared" si="43"/>
        <v>1000</v>
      </c>
      <c r="BC62" s="46">
        <f t="shared" si="25"/>
        <v>0.78539816339744828</v>
      </c>
      <c r="BD62" s="44">
        <f t="shared" si="2"/>
        <v>150</v>
      </c>
      <c r="BE62" s="47">
        <f t="shared" si="26"/>
        <v>1441.3660900948396</v>
      </c>
      <c r="BF62" s="44">
        <f t="shared" si="27"/>
        <v>150</v>
      </c>
      <c r="BG62" s="48">
        <f t="shared" si="28"/>
        <v>188.27499999999998</v>
      </c>
      <c r="BH62" s="48">
        <f t="shared" si="29"/>
        <v>300</v>
      </c>
      <c r="BI62" s="44">
        <f t="shared" si="30"/>
        <v>150</v>
      </c>
      <c r="BJ62" s="44">
        <f t="shared" si="10"/>
        <v>300</v>
      </c>
      <c r="BK62" s="44">
        <f t="shared" si="31"/>
        <v>2700</v>
      </c>
      <c r="BL62" s="49">
        <f t="shared" si="32"/>
        <v>2.7</v>
      </c>
    </row>
    <row r="63" spans="2:64" x14ac:dyDescent="0.25">
      <c r="X63" s="38">
        <v>59</v>
      </c>
      <c r="Y63" s="43">
        <f t="shared" si="40"/>
        <v>1000</v>
      </c>
      <c r="Z63" s="46">
        <f t="shared" si="33"/>
        <v>0.78539816339744828</v>
      </c>
      <c r="AA63" s="44">
        <f t="shared" si="3"/>
        <v>150</v>
      </c>
      <c r="AB63" s="47">
        <f t="shared" si="34"/>
        <v>1441.3660900948396</v>
      </c>
      <c r="AC63" s="44">
        <f t="shared" si="35"/>
        <v>300</v>
      </c>
      <c r="AD63" s="48">
        <f t="shared" si="36"/>
        <v>168.27499999999998</v>
      </c>
      <c r="AE63" s="44">
        <f t="shared" si="37"/>
        <v>900</v>
      </c>
      <c r="AF63" s="47">
        <f t="shared" si="38"/>
        <v>3000</v>
      </c>
      <c r="AG63" s="49">
        <f t="shared" si="39"/>
        <v>3</v>
      </c>
      <c r="AH63" s="43">
        <f t="shared" si="41"/>
        <v>1000</v>
      </c>
      <c r="AI63" s="46">
        <f t="shared" si="12"/>
        <v>0.78539816339744828</v>
      </c>
      <c r="AJ63" s="44">
        <f t="shared" si="0"/>
        <v>150</v>
      </c>
      <c r="AK63" s="47">
        <f t="shared" si="13"/>
        <v>1441.3660900948396</v>
      </c>
      <c r="AL63" s="44">
        <f t="shared" si="14"/>
        <v>150</v>
      </c>
      <c r="AM63" s="48">
        <f t="shared" si="5"/>
        <v>188.27499999999998</v>
      </c>
      <c r="AN63" s="44">
        <f t="shared" si="15"/>
        <v>600</v>
      </c>
      <c r="AO63" s="47">
        <f t="shared" si="16"/>
        <v>2600</v>
      </c>
      <c r="AP63" s="54">
        <f t="shared" si="17"/>
        <v>2.6</v>
      </c>
      <c r="AQ63" s="43">
        <f t="shared" si="42"/>
        <v>1100</v>
      </c>
      <c r="AR63" s="46">
        <f t="shared" si="18"/>
        <v>0.9503317777109126</v>
      </c>
      <c r="AS63" s="44">
        <f t="shared" si="1"/>
        <v>150</v>
      </c>
      <c r="AT63" s="47">
        <f t="shared" si="19"/>
        <v>1191.2116447064789</v>
      </c>
      <c r="AU63" s="44">
        <f t="shared" si="20"/>
        <v>330</v>
      </c>
      <c r="AV63" s="48">
        <f t="shared" si="21"/>
        <v>168.27499999999998</v>
      </c>
      <c r="AW63" s="44">
        <f t="shared" si="7"/>
        <v>600</v>
      </c>
      <c r="AX63" s="44">
        <f t="shared" si="22"/>
        <v>150</v>
      </c>
      <c r="AY63" s="44">
        <f t="shared" si="8"/>
        <v>300</v>
      </c>
      <c r="AZ63" s="47">
        <f t="shared" si="23"/>
        <v>2900</v>
      </c>
      <c r="BA63" s="49">
        <f t="shared" si="24"/>
        <v>2.6363636363636362</v>
      </c>
      <c r="BB63" s="43">
        <f t="shared" si="43"/>
        <v>1000</v>
      </c>
      <c r="BC63" s="46">
        <f t="shared" si="25"/>
        <v>0.78539816339744828</v>
      </c>
      <c r="BD63" s="44">
        <f t="shared" si="2"/>
        <v>150</v>
      </c>
      <c r="BE63" s="47">
        <f t="shared" si="26"/>
        <v>1441.3660900948396</v>
      </c>
      <c r="BF63" s="44">
        <f t="shared" si="27"/>
        <v>150</v>
      </c>
      <c r="BG63" s="48">
        <f t="shared" si="28"/>
        <v>188.27499999999998</v>
      </c>
      <c r="BH63" s="48">
        <f t="shared" si="29"/>
        <v>300</v>
      </c>
      <c r="BI63" s="44">
        <f t="shared" si="30"/>
        <v>150</v>
      </c>
      <c r="BJ63" s="44">
        <f t="shared" si="10"/>
        <v>300</v>
      </c>
      <c r="BK63" s="44">
        <f t="shared" si="31"/>
        <v>2700</v>
      </c>
      <c r="BL63" s="49">
        <f t="shared" si="32"/>
        <v>2.7</v>
      </c>
    </row>
    <row r="64" spans="2:64" x14ac:dyDescent="0.25">
      <c r="X64" s="38">
        <v>60</v>
      </c>
      <c r="Y64" s="43">
        <f t="shared" si="40"/>
        <v>1000</v>
      </c>
      <c r="Z64" s="46">
        <f t="shared" si="33"/>
        <v>0.78539816339744828</v>
      </c>
      <c r="AA64" s="44">
        <f t="shared" si="3"/>
        <v>150</v>
      </c>
      <c r="AB64" s="47">
        <f t="shared" si="34"/>
        <v>1441.3660900948396</v>
      </c>
      <c r="AC64" s="44">
        <f t="shared" si="35"/>
        <v>300</v>
      </c>
      <c r="AD64" s="48">
        <f t="shared" si="36"/>
        <v>168.27499999999998</v>
      </c>
      <c r="AE64" s="44">
        <f t="shared" si="37"/>
        <v>900</v>
      </c>
      <c r="AF64" s="47">
        <f t="shared" si="38"/>
        <v>3000</v>
      </c>
      <c r="AG64" s="49">
        <f t="shared" si="39"/>
        <v>3</v>
      </c>
      <c r="AH64" s="43">
        <f t="shared" si="41"/>
        <v>1000</v>
      </c>
      <c r="AI64" s="46">
        <f t="shared" si="12"/>
        <v>0.78539816339744828</v>
      </c>
      <c r="AJ64" s="44">
        <f t="shared" si="0"/>
        <v>150</v>
      </c>
      <c r="AK64" s="47">
        <f t="shared" si="13"/>
        <v>1441.3660900948396</v>
      </c>
      <c r="AL64" s="44">
        <f t="shared" si="14"/>
        <v>150</v>
      </c>
      <c r="AM64" s="48">
        <f t="shared" si="5"/>
        <v>188.27499999999998</v>
      </c>
      <c r="AN64" s="44">
        <f t="shared" si="15"/>
        <v>600</v>
      </c>
      <c r="AO64" s="47">
        <f t="shared" si="16"/>
        <v>2600</v>
      </c>
      <c r="AP64" s="54">
        <f t="shared" si="17"/>
        <v>2.6</v>
      </c>
      <c r="AQ64" s="43">
        <f t="shared" si="42"/>
        <v>1100</v>
      </c>
      <c r="AR64" s="46">
        <f t="shared" si="18"/>
        <v>0.9503317777109126</v>
      </c>
      <c r="AS64" s="44">
        <f t="shared" si="1"/>
        <v>150</v>
      </c>
      <c r="AT64" s="47">
        <f t="shared" si="19"/>
        <v>1191.2116447064789</v>
      </c>
      <c r="AU64" s="44">
        <f t="shared" si="20"/>
        <v>330</v>
      </c>
      <c r="AV64" s="48">
        <f t="shared" si="21"/>
        <v>168.27499999999998</v>
      </c>
      <c r="AW64" s="44">
        <f t="shared" si="7"/>
        <v>600</v>
      </c>
      <c r="AX64" s="44">
        <f t="shared" si="22"/>
        <v>150</v>
      </c>
      <c r="AY64" s="44">
        <f t="shared" si="8"/>
        <v>300</v>
      </c>
      <c r="AZ64" s="47">
        <f t="shared" si="23"/>
        <v>2900</v>
      </c>
      <c r="BA64" s="49">
        <f t="shared" si="24"/>
        <v>2.6363636363636362</v>
      </c>
      <c r="BB64" s="43">
        <f t="shared" si="43"/>
        <v>1000</v>
      </c>
      <c r="BC64" s="46">
        <f t="shared" si="25"/>
        <v>0.78539816339744828</v>
      </c>
      <c r="BD64" s="44">
        <f t="shared" si="2"/>
        <v>150</v>
      </c>
      <c r="BE64" s="47">
        <f t="shared" si="26"/>
        <v>1441.3660900948396</v>
      </c>
      <c r="BF64" s="44">
        <f t="shared" si="27"/>
        <v>150</v>
      </c>
      <c r="BG64" s="48">
        <f t="shared" si="28"/>
        <v>188.27499999999998</v>
      </c>
      <c r="BH64" s="48">
        <f t="shared" si="29"/>
        <v>300</v>
      </c>
      <c r="BI64" s="44">
        <f t="shared" si="30"/>
        <v>150</v>
      </c>
      <c r="BJ64" s="44">
        <f t="shared" si="10"/>
        <v>300</v>
      </c>
      <c r="BK64" s="44">
        <f t="shared" si="31"/>
        <v>2700</v>
      </c>
      <c r="BL64" s="49">
        <f t="shared" si="32"/>
        <v>2.7</v>
      </c>
    </row>
    <row r="65" spans="24:64" x14ac:dyDescent="0.25">
      <c r="X65" s="38">
        <v>61</v>
      </c>
      <c r="Y65" s="43">
        <f t="shared" si="40"/>
        <v>1000</v>
      </c>
      <c r="Z65" s="46">
        <f t="shared" si="33"/>
        <v>0.78539816339744828</v>
      </c>
      <c r="AA65" s="44">
        <f t="shared" si="3"/>
        <v>150</v>
      </c>
      <c r="AB65" s="47">
        <f t="shared" si="34"/>
        <v>1441.3660900948396</v>
      </c>
      <c r="AC65" s="44">
        <f t="shared" si="35"/>
        <v>300</v>
      </c>
      <c r="AD65" s="48">
        <f t="shared" si="36"/>
        <v>168.27499999999998</v>
      </c>
      <c r="AE65" s="44">
        <f t="shared" si="37"/>
        <v>900</v>
      </c>
      <c r="AF65" s="47">
        <f t="shared" si="38"/>
        <v>3000</v>
      </c>
      <c r="AG65" s="49">
        <f t="shared" si="39"/>
        <v>3</v>
      </c>
      <c r="AH65" s="43">
        <f t="shared" si="41"/>
        <v>1000</v>
      </c>
      <c r="AI65" s="46">
        <f t="shared" si="12"/>
        <v>0.78539816339744828</v>
      </c>
      <c r="AJ65" s="44">
        <f t="shared" si="0"/>
        <v>150</v>
      </c>
      <c r="AK65" s="47">
        <f t="shared" si="13"/>
        <v>1441.3660900948396</v>
      </c>
      <c r="AL65" s="44">
        <f t="shared" si="14"/>
        <v>150</v>
      </c>
      <c r="AM65" s="48">
        <f t="shared" si="5"/>
        <v>188.27499999999998</v>
      </c>
      <c r="AN65" s="44">
        <f t="shared" si="15"/>
        <v>600</v>
      </c>
      <c r="AO65" s="47">
        <f t="shared" si="16"/>
        <v>2600</v>
      </c>
      <c r="AP65" s="54">
        <f t="shared" si="17"/>
        <v>2.6</v>
      </c>
      <c r="AQ65" s="43">
        <f t="shared" si="42"/>
        <v>1100</v>
      </c>
      <c r="AR65" s="46">
        <f t="shared" si="18"/>
        <v>0.9503317777109126</v>
      </c>
      <c r="AS65" s="44">
        <f t="shared" si="1"/>
        <v>150</v>
      </c>
      <c r="AT65" s="47">
        <f t="shared" si="19"/>
        <v>1191.2116447064789</v>
      </c>
      <c r="AU65" s="44">
        <f t="shared" si="20"/>
        <v>330</v>
      </c>
      <c r="AV65" s="48">
        <f t="shared" si="21"/>
        <v>168.27499999999998</v>
      </c>
      <c r="AW65" s="44">
        <f t="shared" si="7"/>
        <v>600</v>
      </c>
      <c r="AX65" s="44">
        <f t="shared" si="22"/>
        <v>150</v>
      </c>
      <c r="AY65" s="44">
        <f t="shared" si="8"/>
        <v>300</v>
      </c>
      <c r="AZ65" s="47">
        <f t="shared" si="23"/>
        <v>2900</v>
      </c>
      <c r="BA65" s="49">
        <f t="shared" si="24"/>
        <v>2.6363636363636362</v>
      </c>
      <c r="BB65" s="43">
        <f t="shared" si="43"/>
        <v>1000</v>
      </c>
      <c r="BC65" s="46">
        <f t="shared" si="25"/>
        <v>0.78539816339744828</v>
      </c>
      <c r="BD65" s="44">
        <f t="shared" si="2"/>
        <v>150</v>
      </c>
      <c r="BE65" s="47">
        <f t="shared" si="26"/>
        <v>1441.3660900948396</v>
      </c>
      <c r="BF65" s="44">
        <f t="shared" si="27"/>
        <v>150</v>
      </c>
      <c r="BG65" s="48">
        <f t="shared" si="28"/>
        <v>188.27499999999998</v>
      </c>
      <c r="BH65" s="48">
        <f t="shared" si="29"/>
        <v>300</v>
      </c>
      <c r="BI65" s="44">
        <f t="shared" si="30"/>
        <v>150</v>
      </c>
      <c r="BJ65" s="44">
        <f t="shared" si="10"/>
        <v>300</v>
      </c>
      <c r="BK65" s="44">
        <f t="shared" si="31"/>
        <v>2700</v>
      </c>
      <c r="BL65" s="49">
        <f t="shared" si="32"/>
        <v>2.7</v>
      </c>
    </row>
    <row r="66" spans="24:64" x14ac:dyDescent="0.25">
      <c r="X66" s="38">
        <v>62</v>
      </c>
      <c r="Y66" s="43">
        <f t="shared" si="40"/>
        <v>1000</v>
      </c>
      <c r="Z66" s="46">
        <f t="shared" si="33"/>
        <v>0.78539816339744828</v>
      </c>
      <c r="AA66" s="44">
        <f t="shared" si="3"/>
        <v>150</v>
      </c>
      <c r="AB66" s="47">
        <f t="shared" si="34"/>
        <v>1441.3660900948396</v>
      </c>
      <c r="AC66" s="44">
        <f t="shared" si="35"/>
        <v>300</v>
      </c>
      <c r="AD66" s="48">
        <f t="shared" si="36"/>
        <v>168.27499999999998</v>
      </c>
      <c r="AE66" s="44">
        <f t="shared" si="37"/>
        <v>900</v>
      </c>
      <c r="AF66" s="47">
        <f t="shared" si="38"/>
        <v>3000</v>
      </c>
      <c r="AG66" s="49">
        <f t="shared" si="39"/>
        <v>3</v>
      </c>
      <c r="AH66" s="43">
        <f t="shared" si="41"/>
        <v>1000</v>
      </c>
      <c r="AI66" s="46">
        <f t="shared" si="12"/>
        <v>0.78539816339744828</v>
      </c>
      <c r="AJ66" s="44">
        <f t="shared" si="0"/>
        <v>150</v>
      </c>
      <c r="AK66" s="47">
        <f t="shared" si="13"/>
        <v>1441.3660900948396</v>
      </c>
      <c r="AL66" s="44">
        <f t="shared" si="14"/>
        <v>150</v>
      </c>
      <c r="AM66" s="48">
        <f t="shared" si="5"/>
        <v>188.27499999999998</v>
      </c>
      <c r="AN66" s="44">
        <f t="shared" si="15"/>
        <v>600</v>
      </c>
      <c r="AO66" s="47">
        <f t="shared" si="16"/>
        <v>2600</v>
      </c>
      <c r="AP66" s="54">
        <f t="shared" si="17"/>
        <v>2.6</v>
      </c>
      <c r="AQ66" s="43">
        <f t="shared" si="42"/>
        <v>1100</v>
      </c>
      <c r="AR66" s="46">
        <f t="shared" si="18"/>
        <v>0.9503317777109126</v>
      </c>
      <c r="AS66" s="44">
        <f t="shared" si="1"/>
        <v>150</v>
      </c>
      <c r="AT66" s="47">
        <f t="shared" si="19"/>
        <v>1191.2116447064789</v>
      </c>
      <c r="AU66" s="44">
        <f t="shared" si="20"/>
        <v>330</v>
      </c>
      <c r="AV66" s="48">
        <f t="shared" si="21"/>
        <v>168.27499999999998</v>
      </c>
      <c r="AW66" s="44">
        <f t="shared" si="7"/>
        <v>600</v>
      </c>
      <c r="AX66" s="44">
        <f t="shared" si="22"/>
        <v>150</v>
      </c>
      <c r="AY66" s="44">
        <f t="shared" si="8"/>
        <v>300</v>
      </c>
      <c r="AZ66" s="47">
        <f t="shared" si="23"/>
        <v>2900</v>
      </c>
      <c r="BA66" s="49">
        <f t="shared" si="24"/>
        <v>2.6363636363636362</v>
      </c>
      <c r="BB66" s="43">
        <f t="shared" si="43"/>
        <v>1000</v>
      </c>
      <c r="BC66" s="46">
        <f t="shared" si="25"/>
        <v>0.78539816339744828</v>
      </c>
      <c r="BD66" s="44">
        <f t="shared" si="2"/>
        <v>150</v>
      </c>
      <c r="BE66" s="47">
        <f t="shared" si="26"/>
        <v>1441.3660900948396</v>
      </c>
      <c r="BF66" s="44">
        <f t="shared" si="27"/>
        <v>150</v>
      </c>
      <c r="BG66" s="48">
        <f t="shared" si="28"/>
        <v>188.27499999999998</v>
      </c>
      <c r="BH66" s="48">
        <f t="shared" si="29"/>
        <v>300</v>
      </c>
      <c r="BI66" s="44">
        <f t="shared" si="30"/>
        <v>150</v>
      </c>
      <c r="BJ66" s="44">
        <f t="shared" si="10"/>
        <v>300</v>
      </c>
      <c r="BK66" s="44">
        <f t="shared" si="31"/>
        <v>2700</v>
      </c>
      <c r="BL66" s="49">
        <f t="shared" si="32"/>
        <v>2.7</v>
      </c>
    </row>
    <row r="67" spans="24:64" x14ac:dyDescent="0.25">
      <c r="X67" s="38">
        <v>63</v>
      </c>
      <c r="Y67" s="43">
        <f t="shared" si="40"/>
        <v>1000</v>
      </c>
      <c r="Z67" s="46">
        <f t="shared" si="33"/>
        <v>0.78539816339744828</v>
      </c>
      <c r="AA67" s="44">
        <f t="shared" si="3"/>
        <v>150</v>
      </c>
      <c r="AB67" s="47">
        <f t="shared" si="34"/>
        <v>1441.3660900948396</v>
      </c>
      <c r="AC67" s="44">
        <f t="shared" si="35"/>
        <v>300</v>
      </c>
      <c r="AD67" s="48">
        <f t="shared" si="36"/>
        <v>168.27499999999998</v>
      </c>
      <c r="AE67" s="44">
        <f t="shared" si="37"/>
        <v>900</v>
      </c>
      <c r="AF67" s="47">
        <f t="shared" si="38"/>
        <v>3000</v>
      </c>
      <c r="AG67" s="49">
        <f t="shared" si="39"/>
        <v>3</v>
      </c>
      <c r="AH67" s="43">
        <f t="shared" si="41"/>
        <v>1000</v>
      </c>
      <c r="AI67" s="46">
        <f t="shared" si="12"/>
        <v>0.78539816339744828</v>
      </c>
      <c r="AJ67" s="44">
        <f t="shared" si="0"/>
        <v>150</v>
      </c>
      <c r="AK67" s="47">
        <f t="shared" si="13"/>
        <v>1441.3660900948396</v>
      </c>
      <c r="AL67" s="44">
        <f t="shared" si="14"/>
        <v>150</v>
      </c>
      <c r="AM67" s="48">
        <f t="shared" si="5"/>
        <v>188.27499999999998</v>
      </c>
      <c r="AN67" s="44">
        <f t="shared" si="15"/>
        <v>600</v>
      </c>
      <c r="AO67" s="47">
        <f t="shared" si="16"/>
        <v>2600</v>
      </c>
      <c r="AP67" s="54">
        <f t="shared" si="17"/>
        <v>2.6</v>
      </c>
      <c r="AQ67" s="43">
        <f t="shared" si="42"/>
        <v>1100</v>
      </c>
      <c r="AR67" s="46">
        <f t="shared" si="18"/>
        <v>0.9503317777109126</v>
      </c>
      <c r="AS67" s="44">
        <f t="shared" si="1"/>
        <v>150</v>
      </c>
      <c r="AT67" s="47">
        <f t="shared" si="19"/>
        <v>1191.2116447064789</v>
      </c>
      <c r="AU67" s="44">
        <f t="shared" si="20"/>
        <v>330</v>
      </c>
      <c r="AV67" s="48">
        <f t="shared" si="21"/>
        <v>168.27499999999998</v>
      </c>
      <c r="AW67" s="44">
        <f t="shared" si="7"/>
        <v>600</v>
      </c>
      <c r="AX67" s="44">
        <f t="shared" si="22"/>
        <v>150</v>
      </c>
      <c r="AY67" s="44">
        <f t="shared" si="8"/>
        <v>300</v>
      </c>
      <c r="AZ67" s="47">
        <f t="shared" si="23"/>
        <v>2900</v>
      </c>
      <c r="BA67" s="49">
        <f t="shared" si="24"/>
        <v>2.6363636363636362</v>
      </c>
      <c r="BB67" s="43">
        <f t="shared" si="43"/>
        <v>1000</v>
      </c>
      <c r="BC67" s="46">
        <f t="shared" si="25"/>
        <v>0.78539816339744828</v>
      </c>
      <c r="BD67" s="44">
        <f t="shared" si="2"/>
        <v>150</v>
      </c>
      <c r="BE67" s="47">
        <f t="shared" si="26"/>
        <v>1441.3660900948396</v>
      </c>
      <c r="BF67" s="44">
        <f t="shared" si="27"/>
        <v>150</v>
      </c>
      <c r="BG67" s="48">
        <f t="shared" si="28"/>
        <v>188.27499999999998</v>
      </c>
      <c r="BH67" s="48">
        <f t="shared" si="29"/>
        <v>300</v>
      </c>
      <c r="BI67" s="44">
        <f t="shared" si="30"/>
        <v>150</v>
      </c>
      <c r="BJ67" s="44">
        <f t="shared" si="10"/>
        <v>300</v>
      </c>
      <c r="BK67" s="44">
        <f t="shared" si="31"/>
        <v>2700</v>
      </c>
      <c r="BL67" s="49">
        <f t="shared" si="32"/>
        <v>2.7</v>
      </c>
    </row>
    <row r="68" spans="24:64" x14ac:dyDescent="0.25">
      <c r="X68" s="38">
        <v>64</v>
      </c>
      <c r="Y68" s="43">
        <f t="shared" si="40"/>
        <v>1000</v>
      </c>
      <c r="Z68" s="46">
        <f t="shared" si="33"/>
        <v>0.78539816339744828</v>
      </c>
      <c r="AA68" s="44">
        <f t="shared" si="3"/>
        <v>150</v>
      </c>
      <c r="AB68" s="47">
        <f t="shared" si="34"/>
        <v>1441.3660900948396</v>
      </c>
      <c r="AC68" s="44">
        <f t="shared" si="35"/>
        <v>300</v>
      </c>
      <c r="AD68" s="48">
        <f t="shared" si="36"/>
        <v>168.27499999999998</v>
      </c>
      <c r="AE68" s="44">
        <f t="shared" si="37"/>
        <v>900</v>
      </c>
      <c r="AF68" s="47">
        <f t="shared" si="38"/>
        <v>3000</v>
      </c>
      <c r="AG68" s="49">
        <f t="shared" si="39"/>
        <v>3</v>
      </c>
      <c r="AH68" s="43">
        <f t="shared" si="41"/>
        <v>1000</v>
      </c>
      <c r="AI68" s="46">
        <f t="shared" si="12"/>
        <v>0.78539816339744828</v>
      </c>
      <c r="AJ68" s="44">
        <f t="shared" si="0"/>
        <v>150</v>
      </c>
      <c r="AK68" s="47">
        <f t="shared" si="13"/>
        <v>1441.3660900948396</v>
      </c>
      <c r="AL68" s="44">
        <f t="shared" si="14"/>
        <v>150</v>
      </c>
      <c r="AM68" s="48">
        <f t="shared" si="5"/>
        <v>188.27499999999998</v>
      </c>
      <c r="AN68" s="44">
        <f t="shared" si="15"/>
        <v>600</v>
      </c>
      <c r="AO68" s="47">
        <f t="shared" si="16"/>
        <v>2600</v>
      </c>
      <c r="AP68" s="54">
        <f t="shared" si="17"/>
        <v>2.6</v>
      </c>
      <c r="AQ68" s="43">
        <f t="shared" si="42"/>
        <v>1100</v>
      </c>
      <c r="AR68" s="46">
        <f t="shared" si="18"/>
        <v>0.9503317777109126</v>
      </c>
      <c r="AS68" s="44">
        <f t="shared" si="1"/>
        <v>150</v>
      </c>
      <c r="AT68" s="47">
        <f t="shared" si="19"/>
        <v>1191.2116447064789</v>
      </c>
      <c r="AU68" s="44">
        <f t="shared" si="20"/>
        <v>330</v>
      </c>
      <c r="AV68" s="48">
        <f t="shared" si="21"/>
        <v>168.27499999999998</v>
      </c>
      <c r="AW68" s="44">
        <f t="shared" si="7"/>
        <v>600</v>
      </c>
      <c r="AX68" s="44">
        <f t="shared" si="22"/>
        <v>150</v>
      </c>
      <c r="AY68" s="44">
        <f t="shared" si="8"/>
        <v>300</v>
      </c>
      <c r="AZ68" s="47">
        <f t="shared" si="23"/>
        <v>2900</v>
      </c>
      <c r="BA68" s="49">
        <f t="shared" si="24"/>
        <v>2.6363636363636362</v>
      </c>
      <c r="BB68" s="43">
        <f t="shared" si="43"/>
        <v>1000</v>
      </c>
      <c r="BC68" s="46">
        <f t="shared" si="25"/>
        <v>0.78539816339744828</v>
      </c>
      <c r="BD68" s="44">
        <f t="shared" si="2"/>
        <v>150</v>
      </c>
      <c r="BE68" s="47">
        <f t="shared" si="26"/>
        <v>1441.3660900948396</v>
      </c>
      <c r="BF68" s="44">
        <f t="shared" si="27"/>
        <v>150</v>
      </c>
      <c r="BG68" s="48">
        <f t="shared" si="28"/>
        <v>188.27499999999998</v>
      </c>
      <c r="BH68" s="48">
        <f t="shared" si="29"/>
        <v>300</v>
      </c>
      <c r="BI68" s="44">
        <f t="shared" si="30"/>
        <v>150</v>
      </c>
      <c r="BJ68" s="44">
        <f t="shared" si="10"/>
        <v>300</v>
      </c>
      <c r="BK68" s="44">
        <f t="shared" si="31"/>
        <v>2700</v>
      </c>
      <c r="BL68" s="49">
        <f t="shared" si="32"/>
        <v>2.7</v>
      </c>
    </row>
    <row r="69" spans="24:64" x14ac:dyDescent="0.25">
      <c r="X69" s="38">
        <v>65</v>
      </c>
      <c r="Y69" s="43">
        <f t="shared" si="40"/>
        <v>1000</v>
      </c>
      <c r="Z69" s="46">
        <f t="shared" si="33"/>
        <v>0.78539816339744828</v>
      </c>
      <c r="AA69" s="44">
        <f t="shared" ref="AA69:AA132" si="44">IF($I$10&lt;=70,150,300)</f>
        <v>150</v>
      </c>
      <c r="AB69" s="47">
        <f t="shared" si="34"/>
        <v>1441.3660900948396</v>
      </c>
      <c r="AC69" s="44">
        <f t="shared" si="35"/>
        <v>300</v>
      </c>
      <c r="AD69" s="48">
        <f t="shared" si="36"/>
        <v>168.27499999999998</v>
      </c>
      <c r="AE69" s="44">
        <f t="shared" si="37"/>
        <v>900</v>
      </c>
      <c r="AF69" s="47">
        <f t="shared" si="38"/>
        <v>3000</v>
      </c>
      <c r="AG69" s="49">
        <f t="shared" si="39"/>
        <v>3</v>
      </c>
      <c r="AH69" s="43">
        <f t="shared" si="41"/>
        <v>1000</v>
      </c>
      <c r="AI69" s="46">
        <f t="shared" si="12"/>
        <v>0.78539816339744828</v>
      </c>
      <c r="AJ69" s="44">
        <f t="shared" ref="AJ69:AJ132" si="45">IF($I$10&lt;=70,150,300)</f>
        <v>150</v>
      </c>
      <c r="AK69" s="47">
        <f t="shared" si="13"/>
        <v>1441.3660900948396</v>
      </c>
      <c r="AL69" s="44">
        <f t="shared" si="14"/>
        <v>150</v>
      </c>
      <c r="AM69" s="48">
        <f t="shared" si="5"/>
        <v>188.27499999999998</v>
      </c>
      <c r="AN69" s="44">
        <f t="shared" si="15"/>
        <v>600</v>
      </c>
      <c r="AO69" s="47">
        <f t="shared" si="16"/>
        <v>2600</v>
      </c>
      <c r="AP69" s="54">
        <f t="shared" si="17"/>
        <v>2.6</v>
      </c>
      <c r="AQ69" s="43">
        <f t="shared" si="42"/>
        <v>1100</v>
      </c>
      <c r="AR69" s="46">
        <f t="shared" si="18"/>
        <v>0.9503317777109126</v>
      </c>
      <c r="AS69" s="44">
        <f t="shared" ref="AS69:AS132" si="46">IF($I$10&lt;=70,150,300)</f>
        <v>150</v>
      </c>
      <c r="AT69" s="47">
        <f t="shared" si="19"/>
        <v>1191.2116447064789</v>
      </c>
      <c r="AU69" s="44">
        <f t="shared" si="20"/>
        <v>330</v>
      </c>
      <c r="AV69" s="48">
        <f t="shared" si="21"/>
        <v>168.27499999999998</v>
      </c>
      <c r="AW69" s="44">
        <f t="shared" si="7"/>
        <v>600</v>
      </c>
      <c r="AX69" s="44">
        <f t="shared" si="22"/>
        <v>150</v>
      </c>
      <c r="AY69" s="44">
        <f t="shared" si="8"/>
        <v>300</v>
      </c>
      <c r="AZ69" s="47">
        <f t="shared" si="23"/>
        <v>2900</v>
      </c>
      <c r="BA69" s="49">
        <f t="shared" si="24"/>
        <v>2.6363636363636362</v>
      </c>
      <c r="BB69" s="43">
        <f t="shared" si="43"/>
        <v>1000</v>
      </c>
      <c r="BC69" s="46">
        <f t="shared" si="25"/>
        <v>0.78539816339744828</v>
      </c>
      <c r="BD69" s="44">
        <f t="shared" ref="BD69:BD132" si="47">IF($I$10&lt;=70,150,300)</f>
        <v>150</v>
      </c>
      <c r="BE69" s="47">
        <f t="shared" si="26"/>
        <v>1441.3660900948396</v>
      </c>
      <c r="BF69" s="44">
        <f t="shared" si="27"/>
        <v>150</v>
      </c>
      <c r="BG69" s="48">
        <f t="shared" si="28"/>
        <v>188.27499999999998</v>
      </c>
      <c r="BH69" s="48">
        <f t="shared" si="29"/>
        <v>300</v>
      </c>
      <c r="BI69" s="44">
        <f t="shared" si="30"/>
        <v>150</v>
      </c>
      <c r="BJ69" s="44">
        <f t="shared" si="10"/>
        <v>300</v>
      </c>
      <c r="BK69" s="44">
        <f t="shared" si="31"/>
        <v>2700</v>
      </c>
      <c r="BL69" s="49">
        <f t="shared" si="32"/>
        <v>2.7</v>
      </c>
    </row>
    <row r="70" spans="24:64" x14ac:dyDescent="0.25">
      <c r="X70" s="38">
        <v>66</v>
      </c>
      <c r="Y70" s="43">
        <f t="shared" ref="Y70:Y101" si="48">IF(AG69&lt;=$D$16,Y69,Y69+100)</f>
        <v>1000</v>
      </c>
      <c r="Z70" s="46">
        <f t="shared" si="33"/>
        <v>0.78539816339744828</v>
      </c>
      <c r="AA70" s="44">
        <f t="shared" si="44"/>
        <v>150</v>
      </c>
      <c r="AB70" s="47">
        <f t="shared" si="34"/>
        <v>1441.3660900948396</v>
      </c>
      <c r="AC70" s="44">
        <f t="shared" si="35"/>
        <v>300</v>
      </c>
      <c r="AD70" s="48">
        <f t="shared" si="36"/>
        <v>168.27499999999998</v>
      </c>
      <c r="AE70" s="44">
        <f t="shared" si="37"/>
        <v>900</v>
      </c>
      <c r="AF70" s="47">
        <f t="shared" si="38"/>
        <v>3000</v>
      </c>
      <c r="AG70" s="49">
        <f t="shared" si="39"/>
        <v>3</v>
      </c>
      <c r="AH70" s="43">
        <f t="shared" ref="AH70:AH101" si="49">IF(AP69&lt;=$D$16,AH69,AH69+100)</f>
        <v>1000</v>
      </c>
      <c r="AI70" s="46">
        <f t="shared" si="12"/>
        <v>0.78539816339744828</v>
      </c>
      <c r="AJ70" s="44">
        <f t="shared" si="45"/>
        <v>150</v>
      </c>
      <c r="AK70" s="47">
        <f t="shared" si="13"/>
        <v>1441.3660900948396</v>
      </c>
      <c r="AL70" s="44">
        <f t="shared" si="14"/>
        <v>150</v>
      </c>
      <c r="AM70" s="48">
        <f t="shared" ref="AM70:AM205" si="50">$S$33+20</f>
        <v>188.27499999999998</v>
      </c>
      <c r="AN70" s="44">
        <f t="shared" si="15"/>
        <v>600</v>
      </c>
      <c r="AO70" s="47">
        <f t="shared" si="16"/>
        <v>2600</v>
      </c>
      <c r="AP70" s="54">
        <f t="shared" si="17"/>
        <v>2.6</v>
      </c>
      <c r="AQ70" s="43">
        <f t="shared" ref="AQ70:AQ101" si="51">IF(BA69&lt;=$D$16,AQ69,AQ69+100)</f>
        <v>1100</v>
      </c>
      <c r="AR70" s="46">
        <f t="shared" si="18"/>
        <v>0.9503317777109126</v>
      </c>
      <c r="AS70" s="44">
        <f t="shared" si="46"/>
        <v>150</v>
      </c>
      <c r="AT70" s="47">
        <f t="shared" si="19"/>
        <v>1191.2116447064789</v>
      </c>
      <c r="AU70" s="44">
        <f t="shared" si="20"/>
        <v>330</v>
      </c>
      <c r="AV70" s="48">
        <f t="shared" si="21"/>
        <v>168.27499999999998</v>
      </c>
      <c r="AW70" s="44">
        <f t="shared" ref="AW70:AW133" si="52">MAX(0.45*AQ70,600)</f>
        <v>600</v>
      </c>
      <c r="AX70" s="44">
        <f t="shared" si="22"/>
        <v>150</v>
      </c>
      <c r="AY70" s="44">
        <f t="shared" ref="AY70:AY133" si="53">MAX(0.15*AQ70,300)</f>
        <v>300</v>
      </c>
      <c r="AZ70" s="47">
        <f t="shared" si="23"/>
        <v>2900</v>
      </c>
      <c r="BA70" s="49">
        <f t="shared" si="24"/>
        <v>2.6363636363636362</v>
      </c>
      <c r="BB70" s="43">
        <f t="shared" ref="BB70:BB101" si="54">IF(BL69&lt;=$D$16,BB69,BB69+100)</f>
        <v>1000</v>
      </c>
      <c r="BC70" s="46">
        <f t="shared" si="25"/>
        <v>0.78539816339744828</v>
      </c>
      <c r="BD70" s="44">
        <f t="shared" si="47"/>
        <v>150</v>
      </c>
      <c r="BE70" s="47">
        <f t="shared" si="26"/>
        <v>1441.3660900948396</v>
      </c>
      <c r="BF70" s="44">
        <f t="shared" si="27"/>
        <v>150</v>
      </c>
      <c r="BG70" s="48">
        <f t="shared" si="28"/>
        <v>188.27499999999998</v>
      </c>
      <c r="BH70" s="48">
        <f t="shared" si="29"/>
        <v>300</v>
      </c>
      <c r="BI70" s="44">
        <f t="shared" si="30"/>
        <v>150</v>
      </c>
      <c r="BJ70" s="44">
        <f t="shared" ref="BJ70:BJ133" si="55">MAX(0.15*BB70,300)</f>
        <v>300</v>
      </c>
      <c r="BK70" s="44">
        <f t="shared" si="31"/>
        <v>2700</v>
      </c>
      <c r="BL70" s="49">
        <f t="shared" si="32"/>
        <v>2.7</v>
      </c>
    </row>
    <row r="71" spans="24:64" x14ac:dyDescent="0.25">
      <c r="X71" s="38">
        <v>67</v>
      </c>
      <c r="Y71" s="43">
        <f t="shared" si="48"/>
        <v>1000</v>
      </c>
      <c r="Z71" s="46">
        <f t="shared" si="33"/>
        <v>0.78539816339744828</v>
      </c>
      <c r="AA71" s="44">
        <f t="shared" si="44"/>
        <v>150</v>
      </c>
      <c r="AB71" s="47">
        <f t="shared" si="34"/>
        <v>1441.3660900948396</v>
      </c>
      <c r="AC71" s="44">
        <f t="shared" si="35"/>
        <v>300</v>
      </c>
      <c r="AD71" s="48">
        <f t="shared" si="36"/>
        <v>168.27499999999998</v>
      </c>
      <c r="AE71" s="44">
        <f t="shared" si="37"/>
        <v>900</v>
      </c>
      <c r="AF71" s="47">
        <f t="shared" si="38"/>
        <v>3000</v>
      </c>
      <c r="AG71" s="49">
        <f t="shared" si="39"/>
        <v>3</v>
      </c>
      <c r="AH71" s="43">
        <f t="shared" si="49"/>
        <v>1000</v>
      </c>
      <c r="AI71" s="46">
        <f t="shared" ref="AI71:AI134" si="56">PI()*(AH71/1000)^2/4</f>
        <v>0.78539816339744828</v>
      </c>
      <c r="AJ71" s="44">
        <f t="shared" si="45"/>
        <v>150</v>
      </c>
      <c r="AK71" s="47">
        <f t="shared" ref="AK71:AK104" si="57">MAX(450,$Q$32/AI71*1000)</f>
        <v>1441.3660900948396</v>
      </c>
      <c r="AL71" s="44">
        <f t="shared" ref="AL71:AL104" si="58">MAX(0.05*AH71,150)</f>
        <v>150</v>
      </c>
      <c r="AM71" s="48">
        <f t="shared" si="50"/>
        <v>188.27499999999998</v>
      </c>
      <c r="AN71" s="44">
        <f t="shared" ref="AN71:AN104" si="59">MAX(0.6*AH71,600)</f>
        <v>600</v>
      </c>
      <c r="AO71" s="47">
        <f t="shared" ref="AO71:AO104" si="60">CEILING(AJ71+AK71+AL71+AM71+AN71,100)</f>
        <v>2600</v>
      </c>
      <c r="AP71" s="54">
        <f t="shared" ref="AP71:AP104" si="61">AO71/AH71</f>
        <v>2.6</v>
      </c>
      <c r="AQ71" s="43">
        <f t="shared" si="51"/>
        <v>1100</v>
      </c>
      <c r="AR71" s="46">
        <f t="shared" ref="AR71:AR134" si="62">PI()*(AQ71/1000)^2/4</f>
        <v>0.9503317777109126</v>
      </c>
      <c r="AS71" s="44">
        <f t="shared" si="46"/>
        <v>150</v>
      </c>
      <c r="AT71" s="47">
        <f t="shared" ref="AT71:AT134" si="63">MAX(450,$Q$32/AR71*1000)</f>
        <v>1191.2116447064789</v>
      </c>
      <c r="AU71" s="44">
        <f t="shared" ref="AU71:AU134" si="64">MAX(0.3*AQ71,300)</f>
        <v>330</v>
      </c>
      <c r="AV71" s="48">
        <f t="shared" ref="AV71:AV134" si="65">$S$33</f>
        <v>168.27499999999998</v>
      </c>
      <c r="AW71" s="44">
        <f t="shared" si="52"/>
        <v>600</v>
      </c>
      <c r="AX71" s="44">
        <f t="shared" ref="AX71:AX134" si="66">$AV$2</f>
        <v>150</v>
      </c>
      <c r="AY71" s="44">
        <f t="shared" si="53"/>
        <v>300</v>
      </c>
      <c r="AZ71" s="47">
        <f t="shared" ref="AZ71:AZ134" si="67">CEILING(AS71+AT71+AU71+AV71+AW71+AX71+AY71,100)</f>
        <v>2900</v>
      </c>
      <c r="BA71" s="49">
        <f t="shared" ref="BA71:BA134" si="68">AZ71/AQ71</f>
        <v>2.6363636363636362</v>
      </c>
      <c r="BB71" s="43">
        <f t="shared" si="54"/>
        <v>1000</v>
      </c>
      <c r="BC71" s="46">
        <f t="shared" ref="BC71:BC134" si="69">PI()*(BB71/1000)^2/4</f>
        <v>0.78539816339744828</v>
      </c>
      <c r="BD71" s="44">
        <f t="shared" si="47"/>
        <v>150</v>
      </c>
      <c r="BE71" s="47">
        <f t="shared" ref="BE71:BE134" si="70">MAX(450,$Q$32/BC71*1000)</f>
        <v>1441.3660900948396</v>
      </c>
      <c r="BF71" s="44">
        <f t="shared" ref="BF71:BF134" si="71">MAX(0.05*BB71,150)</f>
        <v>150</v>
      </c>
      <c r="BG71" s="48">
        <f t="shared" ref="BG71:BG134" si="72">$S$33+20</f>
        <v>188.27499999999998</v>
      </c>
      <c r="BH71" s="48">
        <f t="shared" ref="BH71:BH134" si="73">MAX($S$33,300)</f>
        <v>300</v>
      </c>
      <c r="BI71" s="44">
        <f t="shared" ref="BI71:BI134" si="74">$AV$2</f>
        <v>150</v>
      </c>
      <c r="BJ71" s="44">
        <f t="shared" si="55"/>
        <v>300</v>
      </c>
      <c r="BK71" s="44">
        <f t="shared" ref="BK71:BK134" si="75">CEILING(BD71+BE71+BF71+BG71+BH71+BI71+BJ71,100)</f>
        <v>2700</v>
      </c>
      <c r="BL71" s="49">
        <f t="shared" ref="BL71:BL134" si="76">BK71/BB71</f>
        <v>2.7</v>
      </c>
    </row>
    <row r="72" spans="24:64" x14ac:dyDescent="0.25">
      <c r="X72" s="38">
        <v>68</v>
      </c>
      <c r="Y72" s="43">
        <f t="shared" si="48"/>
        <v>1000</v>
      </c>
      <c r="Z72" s="46">
        <f t="shared" ref="Z72:Z135" si="77">PI()*(Y72/1000)^2/4</f>
        <v>0.78539816339744828</v>
      </c>
      <c r="AA72" s="44">
        <f t="shared" si="44"/>
        <v>150</v>
      </c>
      <c r="AB72" s="47">
        <f t="shared" ref="AB72:AB104" si="78">MAX(450,$Q$32/Z72*1000)</f>
        <v>1441.3660900948396</v>
      </c>
      <c r="AC72" s="44">
        <f t="shared" ref="AC72:AC104" si="79">MAX(0.3*Y72,300)</f>
        <v>300</v>
      </c>
      <c r="AD72" s="48">
        <f t="shared" ref="AD72:AD205" si="80">$S$33</f>
        <v>168.27499999999998</v>
      </c>
      <c r="AE72" s="44">
        <f t="shared" ref="AE72:AE104" si="81">MAX(0.9*Y72,900)</f>
        <v>900</v>
      </c>
      <c r="AF72" s="47">
        <f t="shared" ref="AF72:AF104" si="82">CEILING(AA72+AB72+AC72+AD72+AE72,100)</f>
        <v>3000</v>
      </c>
      <c r="AG72" s="49">
        <f t="shared" ref="AG72:AG104" si="83">AF72/Y72</f>
        <v>3</v>
      </c>
      <c r="AH72" s="43">
        <f t="shared" si="49"/>
        <v>1000</v>
      </c>
      <c r="AI72" s="46">
        <f t="shared" si="56"/>
        <v>0.78539816339744828</v>
      </c>
      <c r="AJ72" s="44">
        <f t="shared" si="45"/>
        <v>150</v>
      </c>
      <c r="AK72" s="47">
        <f t="shared" si="57"/>
        <v>1441.3660900948396</v>
      </c>
      <c r="AL72" s="44">
        <f t="shared" si="58"/>
        <v>150</v>
      </c>
      <c r="AM72" s="48">
        <f t="shared" si="50"/>
        <v>188.27499999999998</v>
      </c>
      <c r="AN72" s="44">
        <f t="shared" si="59"/>
        <v>600</v>
      </c>
      <c r="AO72" s="47">
        <f t="shared" si="60"/>
        <v>2600</v>
      </c>
      <c r="AP72" s="54">
        <f t="shared" si="61"/>
        <v>2.6</v>
      </c>
      <c r="AQ72" s="43">
        <f t="shared" si="51"/>
        <v>1100</v>
      </c>
      <c r="AR72" s="46">
        <f t="shared" si="62"/>
        <v>0.9503317777109126</v>
      </c>
      <c r="AS72" s="44">
        <f t="shared" si="46"/>
        <v>150</v>
      </c>
      <c r="AT72" s="47">
        <f t="shared" si="63"/>
        <v>1191.2116447064789</v>
      </c>
      <c r="AU72" s="44">
        <f t="shared" si="64"/>
        <v>330</v>
      </c>
      <c r="AV72" s="48">
        <f t="shared" si="65"/>
        <v>168.27499999999998</v>
      </c>
      <c r="AW72" s="44">
        <f t="shared" si="52"/>
        <v>600</v>
      </c>
      <c r="AX72" s="44">
        <f t="shared" si="66"/>
        <v>150</v>
      </c>
      <c r="AY72" s="44">
        <f t="shared" si="53"/>
        <v>300</v>
      </c>
      <c r="AZ72" s="47">
        <f t="shared" si="67"/>
        <v>2900</v>
      </c>
      <c r="BA72" s="49">
        <f t="shared" si="68"/>
        <v>2.6363636363636362</v>
      </c>
      <c r="BB72" s="43">
        <f t="shared" si="54"/>
        <v>1000</v>
      </c>
      <c r="BC72" s="46">
        <f t="shared" si="69"/>
        <v>0.78539816339744828</v>
      </c>
      <c r="BD72" s="44">
        <f t="shared" si="47"/>
        <v>150</v>
      </c>
      <c r="BE72" s="47">
        <f t="shared" si="70"/>
        <v>1441.3660900948396</v>
      </c>
      <c r="BF72" s="44">
        <f t="shared" si="71"/>
        <v>150</v>
      </c>
      <c r="BG72" s="48">
        <f t="shared" si="72"/>
        <v>188.27499999999998</v>
      </c>
      <c r="BH72" s="48">
        <f t="shared" si="73"/>
        <v>300</v>
      </c>
      <c r="BI72" s="44">
        <f t="shared" si="74"/>
        <v>150</v>
      </c>
      <c r="BJ72" s="44">
        <f t="shared" si="55"/>
        <v>300</v>
      </c>
      <c r="BK72" s="44">
        <f t="shared" si="75"/>
        <v>2700</v>
      </c>
      <c r="BL72" s="49">
        <f t="shared" si="76"/>
        <v>2.7</v>
      </c>
    </row>
    <row r="73" spans="24:64" x14ac:dyDescent="0.25">
      <c r="X73" s="38">
        <v>69</v>
      </c>
      <c r="Y73" s="43">
        <f t="shared" si="48"/>
        <v>1000</v>
      </c>
      <c r="Z73" s="46">
        <f t="shared" si="77"/>
        <v>0.78539816339744828</v>
      </c>
      <c r="AA73" s="44">
        <f t="shared" si="44"/>
        <v>150</v>
      </c>
      <c r="AB73" s="47">
        <f t="shared" si="78"/>
        <v>1441.3660900948396</v>
      </c>
      <c r="AC73" s="44">
        <f t="shared" si="79"/>
        <v>300</v>
      </c>
      <c r="AD73" s="48">
        <f t="shared" si="80"/>
        <v>168.27499999999998</v>
      </c>
      <c r="AE73" s="44">
        <f t="shared" si="81"/>
        <v>900</v>
      </c>
      <c r="AF73" s="47">
        <f t="shared" si="82"/>
        <v>3000</v>
      </c>
      <c r="AG73" s="49">
        <f t="shared" si="83"/>
        <v>3</v>
      </c>
      <c r="AH73" s="43">
        <f t="shared" si="49"/>
        <v>1000</v>
      </c>
      <c r="AI73" s="46">
        <f t="shared" si="56"/>
        <v>0.78539816339744828</v>
      </c>
      <c r="AJ73" s="44">
        <f t="shared" si="45"/>
        <v>150</v>
      </c>
      <c r="AK73" s="47">
        <f t="shared" si="57"/>
        <v>1441.3660900948396</v>
      </c>
      <c r="AL73" s="44">
        <f t="shared" si="58"/>
        <v>150</v>
      </c>
      <c r="AM73" s="48">
        <f t="shared" si="50"/>
        <v>188.27499999999998</v>
      </c>
      <c r="AN73" s="44">
        <f t="shared" si="59"/>
        <v>600</v>
      </c>
      <c r="AO73" s="47">
        <f t="shared" si="60"/>
        <v>2600</v>
      </c>
      <c r="AP73" s="54">
        <f t="shared" si="61"/>
        <v>2.6</v>
      </c>
      <c r="AQ73" s="43">
        <f t="shared" si="51"/>
        <v>1100</v>
      </c>
      <c r="AR73" s="46">
        <f t="shared" si="62"/>
        <v>0.9503317777109126</v>
      </c>
      <c r="AS73" s="44">
        <f t="shared" si="46"/>
        <v>150</v>
      </c>
      <c r="AT73" s="47">
        <f t="shared" si="63"/>
        <v>1191.2116447064789</v>
      </c>
      <c r="AU73" s="44">
        <f t="shared" si="64"/>
        <v>330</v>
      </c>
      <c r="AV73" s="48">
        <f t="shared" si="65"/>
        <v>168.27499999999998</v>
      </c>
      <c r="AW73" s="44">
        <f t="shared" si="52"/>
        <v>600</v>
      </c>
      <c r="AX73" s="44">
        <f t="shared" si="66"/>
        <v>150</v>
      </c>
      <c r="AY73" s="44">
        <f t="shared" si="53"/>
        <v>300</v>
      </c>
      <c r="AZ73" s="47">
        <f t="shared" si="67"/>
        <v>2900</v>
      </c>
      <c r="BA73" s="49">
        <f t="shared" si="68"/>
        <v>2.6363636363636362</v>
      </c>
      <c r="BB73" s="43">
        <f t="shared" si="54"/>
        <v>1000</v>
      </c>
      <c r="BC73" s="46">
        <f t="shared" si="69"/>
        <v>0.78539816339744828</v>
      </c>
      <c r="BD73" s="44">
        <f t="shared" si="47"/>
        <v>150</v>
      </c>
      <c r="BE73" s="47">
        <f t="shared" si="70"/>
        <v>1441.3660900948396</v>
      </c>
      <c r="BF73" s="44">
        <f t="shared" si="71"/>
        <v>150</v>
      </c>
      <c r="BG73" s="48">
        <f t="shared" si="72"/>
        <v>188.27499999999998</v>
      </c>
      <c r="BH73" s="48">
        <f t="shared" si="73"/>
        <v>300</v>
      </c>
      <c r="BI73" s="44">
        <f t="shared" si="74"/>
        <v>150</v>
      </c>
      <c r="BJ73" s="44">
        <f t="shared" si="55"/>
        <v>300</v>
      </c>
      <c r="BK73" s="44">
        <f t="shared" si="75"/>
        <v>2700</v>
      </c>
      <c r="BL73" s="49">
        <f t="shared" si="76"/>
        <v>2.7</v>
      </c>
    </row>
    <row r="74" spans="24:64" x14ac:dyDescent="0.25">
      <c r="X74" s="38">
        <v>70</v>
      </c>
      <c r="Y74" s="43">
        <f t="shared" si="48"/>
        <v>1000</v>
      </c>
      <c r="Z74" s="46">
        <f t="shared" si="77"/>
        <v>0.78539816339744828</v>
      </c>
      <c r="AA74" s="44">
        <f t="shared" si="44"/>
        <v>150</v>
      </c>
      <c r="AB74" s="47">
        <f t="shared" si="78"/>
        <v>1441.3660900948396</v>
      </c>
      <c r="AC74" s="44">
        <f t="shared" si="79"/>
        <v>300</v>
      </c>
      <c r="AD74" s="48">
        <f t="shared" si="80"/>
        <v>168.27499999999998</v>
      </c>
      <c r="AE74" s="44">
        <f t="shared" si="81"/>
        <v>900</v>
      </c>
      <c r="AF74" s="47">
        <f t="shared" si="82"/>
        <v>3000</v>
      </c>
      <c r="AG74" s="49">
        <f t="shared" si="83"/>
        <v>3</v>
      </c>
      <c r="AH74" s="43">
        <f t="shared" si="49"/>
        <v>1000</v>
      </c>
      <c r="AI74" s="46">
        <f t="shared" si="56"/>
        <v>0.78539816339744828</v>
      </c>
      <c r="AJ74" s="44">
        <f t="shared" si="45"/>
        <v>150</v>
      </c>
      <c r="AK74" s="47">
        <f t="shared" si="57"/>
        <v>1441.3660900948396</v>
      </c>
      <c r="AL74" s="44">
        <f t="shared" si="58"/>
        <v>150</v>
      </c>
      <c r="AM74" s="48">
        <f t="shared" si="50"/>
        <v>188.27499999999998</v>
      </c>
      <c r="AN74" s="44">
        <f t="shared" si="59"/>
        <v>600</v>
      </c>
      <c r="AO74" s="47">
        <f t="shared" si="60"/>
        <v>2600</v>
      </c>
      <c r="AP74" s="54">
        <f t="shared" si="61"/>
        <v>2.6</v>
      </c>
      <c r="AQ74" s="43">
        <f t="shared" si="51"/>
        <v>1100</v>
      </c>
      <c r="AR74" s="46">
        <f t="shared" si="62"/>
        <v>0.9503317777109126</v>
      </c>
      <c r="AS74" s="44">
        <f t="shared" si="46"/>
        <v>150</v>
      </c>
      <c r="AT74" s="47">
        <f t="shared" si="63"/>
        <v>1191.2116447064789</v>
      </c>
      <c r="AU74" s="44">
        <f t="shared" si="64"/>
        <v>330</v>
      </c>
      <c r="AV74" s="48">
        <f t="shared" si="65"/>
        <v>168.27499999999998</v>
      </c>
      <c r="AW74" s="44">
        <f t="shared" si="52"/>
        <v>600</v>
      </c>
      <c r="AX74" s="44">
        <f t="shared" si="66"/>
        <v>150</v>
      </c>
      <c r="AY74" s="44">
        <f t="shared" si="53"/>
        <v>300</v>
      </c>
      <c r="AZ74" s="47">
        <f t="shared" si="67"/>
        <v>2900</v>
      </c>
      <c r="BA74" s="49">
        <f t="shared" si="68"/>
        <v>2.6363636363636362</v>
      </c>
      <c r="BB74" s="43">
        <f t="shared" si="54"/>
        <v>1000</v>
      </c>
      <c r="BC74" s="46">
        <f t="shared" si="69"/>
        <v>0.78539816339744828</v>
      </c>
      <c r="BD74" s="44">
        <f t="shared" si="47"/>
        <v>150</v>
      </c>
      <c r="BE74" s="47">
        <f t="shared" si="70"/>
        <v>1441.3660900948396</v>
      </c>
      <c r="BF74" s="44">
        <f t="shared" si="71"/>
        <v>150</v>
      </c>
      <c r="BG74" s="48">
        <f t="shared" si="72"/>
        <v>188.27499999999998</v>
      </c>
      <c r="BH74" s="48">
        <f t="shared" si="73"/>
        <v>300</v>
      </c>
      <c r="BI74" s="44">
        <f t="shared" si="74"/>
        <v>150</v>
      </c>
      <c r="BJ74" s="44">
        <f t="shared" si="55"/>
        <v>300</v>
      </c>
      <c r="BK74" s="44">
        <f t="shared" si="75"/>
        <v>2700</v>
      </c>
      <c r="BL74" s="49">
        <f t="shared" si="76"/>
        <v>2.7</v>
      </c>
    </row>
    <row r="75" spans="24:64" x14ac:dyDescent="0.25">
      <c r="X75" s="38">
        <v>71</v>
      </c>
      <c r="Y75" s="43">
        <f t="shared" si="48"/>
        <v>1000</v>
      </c>
      <c r="Z75" s="46">
        <f t="shared" si="77"/>
        <v>0.78539816339744828</v>
      </c>
      <c r="AA75" s="44">
        <f t="shared" si="44"/>
        <v>150</v>
      </c>
      <c r="AB75" s="47">
        <f t="shared" si="78"/>
        <v>1441.3660900948396</v>
      </c>
      <c r="AC75" s="44">
        <f t="shared" si="79"/>
        <v>300</v>
      </c>
      <c r="AD75" s="48">
        <f t="shared" si="80"/>
        <v>168.27499999999998</v>
      </c>
      <c r="AE75" s="44">
        <f t="shared" si="81"/>
        <v>900</v>
      </c>
      <c r="AF75" s="47">
        <f t="shared" si="82"/>
        <v>3000</v>
      </c>
      <c r="AG75" s="49">
        <f t="shared" si="83"/>
        <v>3</v>
      </c>
      <c r="AH75" s="43">
        <f t="shared" si="49"/>
        <v>1000</v>
      </c>
      <c r="AI75" s="46">
        <f t="shared" si="56"/>
        <v>0.78539816339744828</v>
      </c>
      <c r="AJ75" s="44">
        <f t="shared" si="45"/>
        <v>150</v>
      </c>
      <c r="AK75" s="47">
        <f t="shared" si="57"/>
        <v>1441.3660900948396</v>
      </c>
      <c r="AL75" s="44">
        <f t="shared" si="58"/>
        <v>150</v>
      </c>
      <c r="AM75" s="48">
        <f t="shared" si="50"/>
        <v>188.27499999999998</v>
      </c>
      <c r="AN75" s="44">
        <f t="shared" si="59"/>
        <v>600</v>
      </c>
      <c r="AO75" s="47">
        <f t="shared" si="60"/>
        <v>2600</v>
      </c>
      <c r="AP75" s="54">
        <f t="shared" si="61"/>
        <v>2.6</v>
      </c>
      <c r="AQ75" s="43">
        <f t="shared" si="51"/>
        <v>1100</v>
      </c>
      <c r="AR75" s="46">
        <f t="shared" si="62"/>
        <v>0.9503317777109126</v>
      </c>
      <c r="AS75" s="44">
        <f t="shared" si="46"/>
        <v>150</v>
      </c>
      <c r="AT75" s="47">
        <f t="shared" si="63"/>
        <v>1191.2116447064789</v>
      </c>
      <c r="AU75" s="44">
        <f t="shared" si="64"/>
        <v>330</v>
      </c>
      <c r="AV75" s="48">
        <f t="shared" si="65"/>
        <v>168.27499999999998</v>
      </c>
      <c r="AW75" s="44">
        <f t="shared" si="52"/>
        <v>600</v>
      </c>
      <c r="AX75" s="44">
        <f t="shared" si="66"/>
        <v>150</v>
      </c>
      <c r="AY75" s="44">
        <f t="shared" si="53"/>
        <v>300</v>
      </c>
      <c r="AZ75" s="47">
        <f t="shared" si="67"/>
        <v>2900</v>
      </c>
      <c r="BA75" s="49">
        <f t="shared" si="68"/>
        <v>2.6363636363636362</v>
      </c>
      <c r="BB75" s="43">
        <f t="shared" si="54"/>
        <v>1000</v>
      </c>
      <c r="BC75" s="46">
        <f t="shared" si="69"/>
        <v>0.78539816339744828</v>
      </c>
      <c r="BD75" s="44">
        <f t="shared" si="47"/>
        <v>150</v>
      </c>
      <c r="BE75" s="47">
        <f t="shared" si="70"/>
        <v>1441.3660900948396</v>
      </c>
      <c r="BF75" s="44">
        <f t="shared" si="71"/>
        <v>150</v>
      </c>
      <c r="BG75" s="48">
        <f t="shared" si="72"/>
        <v>188.27499999999998</v>
      </c>
      <c r="BH75" s="48">
        <f t="shared" si="73"/>
        <v>300</v>
      </c>
      <c r="BI75" s="44">
        <f t="shared" si="74"/>
        <v>150</v>
      </c>
      <c r="BJ75" s="44">
        <f t="shared" si="55"/>
        <v>300</v>
      </c>
      <c r="BK75" s="44">
        <f t="shared" si="75"/>
        <v>2700</v>
      </c>
      <c r="BL75" s="49">
        <f t="shared" si="76"/>
        <v>2.7</v>
      </c>
    </row>
    <row r="76" spans="24:64" x14ac:dyDescent="0.25">
      <c r="X76" s="38">
        <v>72</v>
      </c>
      <c r="Y76" s="43">
        <f t="shared" si="48"/>
        <v>1000</v>
      </c>
      <c r="Z76" s="46">
        <f t="shared" si="77"/>
        <v>0.78539816339744828</v>
      </c>
      <c r="AA76" s="44">
        <f t="shared" si="44"/>
        <v>150</v>
      </c>
      <c r="AB76" s="47">
        <f t="shared" si="78"/>
        <v>1441.3660900948396</v>
      </c>
      <c r="AC76" s="44">
        <f t="shared" si="79"/>
        <v>300</v>
      </c>
      <c r="AD76" s="48">
        <f t="shared" si="80"/>
        <v>168.27499999999998</v>
      </c>
      <c r="AE76" s="44">
        <f t="shared" si="81"/>
        <v>900</v>
      </c>
      <c r="AF76" s="47">
        <f t="shared" si="82"/>
        <v>3000</v>
      </c>
      <c r="AG76" s="49">
        <f t="shared" si="83"/>
        <v>3</v>
      </c>
      <c r="AH76" s="43">
        <f t="shared" si="49"/>
        <v>1000</v>
      </c>
      <c r="AI76" s="46">
        <f t="shared" si="56"/>
        <v>0.78539816339744828</v>
      </c>
      <c r="AJ76" s="44">
        <f t="shared" si="45"/>
        <v>150</v>
      </c>
      <c r="AK76" s="47">
        <f t="shared" si="57"/>
        <v>1441.3660900948396</v>
      </c>
      <c r="AL76" s="44">
        <f t="shared" si="58"/>
        <v>150</v>
      </c>
      <c r="AM76" s="48">
        <f t="shared" si="50"/>
        <v>188.27499999999998</v>
      </c>
      <c r="AN76" s="44">
        <f t="shared" si="59"/>
        <v>600</v>
      </c>
      <c r="AO76" s="47">
        <f t="shared" si="60"/>
        <v>2600</v>
      </c>
      <c r="AP76" s="54">
        <f t="shared" si="61"/>
        <v>2.6</v>
      </c>
      <c r="AQ76" s="43">
        <f t="shared" si="51"/>
        <v>1100</v>
      </c>
      <c r="AR76" s="46">
        <f t="shared" si="62"/>
        <v>0.9503317777109126</v>
      </c>
      <c r="AS76" s="44">
        <f t="shared" si="46"/>
        <v>150</v>
      </c>
      <c r="AT76" s="47">
        <f t="shared" si="63"/>
        <v>1191.2116447064789</v>
      </c>
      <c r="AU76" s="44">
        <f t="shared" si="64"/>
        <v>330</v>
      </c>
      <c r="AV76" s="48">
        <f t="shared" si="65"/>
        <v>168.27499999999998</v>
      </c>
      <c r="AW76" s="44">
        <f t="shared" si="52"/>
        <v>600</v>
      </c>
      <c r="AX76" s="44">
        <f t="shared" si="66"/>
        <v>150</v>
      </c>
      <c r="AY76" s="44">
        <f t="shared" si="53"/>
        <v>300</v>
      </c>
      <c r="AZ76" s="47">
        <f t="shared" si="67"/>
        <v>2900</v>
      </c>
      <c r="BA76" s="49">
        <f t="shared" si="68"/>
        <v>2.6363636363636362</v>
      </c>
      <c r="BB76" s="43">
        <f t="shared" si="54"/>
        <v>1000</v>
      </c>
      <c r="BC76" s="46">
        <f t="shared" si="69"/>
        <v>0.78539816339744828</v>
      </c>
      <c r="BD76" s="44">
        <f t="shared" si="47"/>
        <v>150</v>
      </c>
      <c r="BE76" s="47">
        <f t="shared" si="70"/>
        <v>1441.3660900948396</v>
      </c>
      <c r="BF76" s="44">
        <f t="shared" si="71"/>
        <v>150</v>
      </c>
      <c r="BG76" s="48">
        <f t="shared" si="72"/>
        <v>188.27499999999998</v>
      </c>
      <c r="BH76" s="48">
        <f t="shared" si="73"/>
        <v>300</v>
      </c>
      <c r="BI76" s="44">
        <f t="shared" si="74"/>
        <v>150</v>
      </c>
      <c r="BJ76" s="44">
        <f t="shared" si="55"/>
        <v>300</v>
      </c>
      <c r="BK76" s="44">
        <f t="shared" si="75"/>
        <v>2700</v>
      </c>
      <c r="BL76" s="49">
        <f t="shared" si="76"/>
        <v>2.7</v>
      </c>
    </row>
    <row r="77" spans="24:64" x14ac:dyDescent="0.25">
      <c r="X77" s="38">
        <v>73</v>
      </c>
      <c r="Y77" s="43">
        <f t="shared" si="48"/>
        <v>1000</v>
      </c>
      <c r="Z77" s="46">
        <f t="shared" si="77"/>
        <v>0.78539816339744828</v>
      </c>
      <c r="AA77" s="44">
        <f t="shared" si="44"/>
        <v>150</v>
      </c>
      <c r="AB77" s="47">
        <f t="shared" si="78"/>
        <v>1441.3660900948396</v>
      </c>
      <c r="AC77" s="44">
        <f t="shared" si="79"/>
        <v>300</v>
      </c>
      <c r="AD77" s="48">
        <f t="shared" si="80"/>
        <v>168.27499999999998</v>
      </c>
      <c r="AE77" s="44">
        <f t="shared" si="81"/>
        <v>900</v>
      </c>
      <c r="AF77" s="47">
        <f t="shared" si="82"/>
        <v>3000</v>
      </c>
      <c r="AG77" s="49">
        <f t="shared" si="83"/>
        <v>3</v>
      </c>
      <c r="AH77" s="43">
        <f t="shared" si="49"/>
        <v>1000</v>
      </c>
      <c r="AI77" s="46">
        <f t="shared" si="56"/>
        <v>0.78539816339744828</v>
      </c>
      <c r="AJ77" s="44">
        <f t="shared" si="45"/>
        <v>150</v>
      </c>
      <c r="AK77" s="47">
        <f t="shared" si="57"/>
        <v>1441.3660900948396</v>
      </c>
      <c r="AL77" s="44">
        <f t="shared" si="58"/>
        <v>150</v>
      </c>
      <c r="AM77" s="48">
        <f t="shared" si="50"/>
        <v>188.27499999999998</v>
      </c>
      <c r="AN77" s="44">
        <f t="shared" si="59"/>
        <v>600</v>
      </c>
      <c r="AO77" s="47">
        <f t="shared" si="60"/>
        <v>2600</v>
      </c>
      <c r="AP77" s="54">
        <f t="shared" si="61"/>
        <v>2.6</v>
      </c>
      <c r="AQ77" s="43">
        <f t="shared" si="51"/>
        <v>1100</v>
      </c>
      <c r="AR77" s="46">
        <f t="shared" si="62"/>
        <v>0.9503317777109126</v>
      </c>
      <c r="AS77" s="44">
        <f t="shared" si="46"/>
        <v>150</v>
      </c>
      <c r="AT77" s="47">
        <f t="shared" si="63"/>
        <v>1191.2116447064789</v>
      </c>
      <c r="AU77" s="44">
        <f t="shared" si="64"/>
        <v>330</v>
      </c>
      <c r="AV77" s="48">
        <f t="shared" si="65"/>
        <v>168.27499999999998</v>
      </c>
      <c r="AW77" s="44">
        <f t="shared" si="52"/>
        <v>600</v>
      </c>
      <c r="AX77" s="44">
        <f t="shared" si="66"/>
        <v>150</v>
      </c>
      <c r="AY77" s="44">
        <f t="shared" si="53"/>
        <v>300</v>
      </c>
      <c r="AZ77" s="47">
        <f t="shared" si="67"/>
        <v>2900</v>
      </c>
      <c r="BA77" s="49">
        <f t="shared" si="68"/>
        <v>2.6363636363636362</v>
      </c>
      <c r="BB77" s="43">
        <f t="shared" si="54"/>
        <v>1000</v>
      </c>
      <c r="BC77" s="46">
        <f t="shared" si="69"/>
        <v>0.78539816339744828</v>
      </c>
      <c r="BD77" s="44">
        <f t="shared" si="47"/>
        <v>150</v>
      </c>
      <c r="BE77" s="47">
        <f t="shared" si="70"/>
        <v>1441.3660900948396</v>
      </c>
      <c r="BF77" s="44">
        <f t="shared" si="71"/>
        <v>150</v>
      </c>
      <c r="BG77" s="48">
        <f t="shared" si="72"/>
        <v>188.27499999999998</v>
      </c>
      <c r="BH77" s="48">
        <f t="shared" si="73"/>
        <v>300</v>
      </c>
      <c r="BI77" s="44">
        <f t="shared" si="74"/>
        <v>150</v>
      </c>
      <c r="BJ77" s="44">
        <f t="shared" si="55"/>
        <v>300</v>
      </c>
      <c r="BK77" s="44">
        <f t="shared" si="75"/>
        <v>2700</v>
      </c>
      <c r="BL77" s="49">
        <f t="shared" si="76"/>
        <v>2.7</v>
      </c>
    </row>
    <row r="78" spans="24:64" x14ac:dyDescent="0.25">
      <c r="X78" s="38">
        <v>74</v>
      </c>
      <c r="Y78" s="43">
        <f t="shared" si="48"/>
        <v>1000</v>
      </c>
      <c r="Z78" s="46">
        <f t="shared" si="77"/>
        <v>0.78539816339744828</v>
      </c>
      <c r="AA78" s="44">
        <f t="shared" si="44"/>
        <v>150</v>
      </c>
      <c r="AB78" s="47">
        <f t="shared" si="78"/>
        <v>1441.3660900948396</v>
      </c>
      <c r="AC78" s="44">
        <f t="shared" si="79"/>
        <v>300</v>
      </c>
      <c r="AD78" s="48">
        <f t="shared" si="80"/>
        <v>168.27499999999998</v>
      </c>
      <c r="AE78" s="44">
        <f t="shared" si="81"/>
        <v>900</v>
      </c>
      <c r="AF78" s="47">
        <f t="shared" si="82"/>
        <v>3000</v>
      </c>
      <c r="AG78" s="49">
        <f t="shared" si="83"/>
        <v>3</v>
      </c>
      <c r="AH78" s="43">
        <f t="shared" si="49"/>
        <v>1000</v>
      </c>
      <c r="AI78" s="46">
        <f t="shared" si="56"/>
        <v>0.78539816339744828</v>
      </c>
      <c r="AJ78" s="44">
        <f t="shared" si="45"/>
        <v>150</v>
      </c>
      <c r="AK78" s="47">
        <f t="shared" si="57"/>
        <v>1441.3660900948396</v>
      </c>
      <c r="AL78" s="44">
        <f t="shared" si="58"/>
        <v>150</v>
      </c>
      <c r="AM78" s="48">
        <f t="shared" si="50"/>
        <v>188.27499999999998</v>
      </c>
      <c r="AN78" s="44">
        <f t="shared" si="59"/>
        <v>600</v>
      </c>
      <c r="AO78" s="47">
        <f t="shared" si="60"/>
        <v>2600</v>
      </c>
      <c r="AP78" s="54">
        <f t="shared" si="61"/>
        <v>2.6</v>
      </c>
      <c r="AQ78" s="43">
        <f t="shared" si="51"/>
        <v>1100</v>
      </c>
      <c r="AR78" s="46">
        <f t="shared" si="62"/>
        <v>0.9503317777109126</v>
      </c>
      <c r="AS78" s="44">
        <f t="shared" si="46"/>
        <v>150</v>
      </c>
      <c r="AT78" s="47">
        <f t="shared" si="63"/>
        <v>1191.2116447064789</v>
      </c>
      <c r="AU78" s="44">
        <f t="shared" si="64"/>
        <v>330</v>
      </c>
      <c r="AV78" s="48">
        <f t="shared" si="65"/>
        <v>168.27499999999998</v>
      </c>
      <c r="AW78" s="44">
        <f t="shared" si="52"/>
        <v>600</v>
      </c>
      <c r="AX78" s="44">
        <f t="shared" si="66"/>
        <v>150</v>
      </c>
      <c r="AY78" s="44">
        <f t="shared" si="53"/>
        <v>300</v>
      </c>
      <c r="AZ78" s="47">
        <f t="shared" si="67"/>
        <v>2900</v>
      </c>
      <c r="BA78" s="49">
        <f t="shared" si="68"/>
        <v>2.6363636363636362</v>
      </c>
      <c r="BB78" s="43">
        <f t="shared" si="54"/>
        <v>1000</v>
      </c>
      <c r="BC78" s="46">
        <f t="shared" si="69"/>
        <v>0.78539816339744828</v>
      </c>
      <c r="BD78" s="44">
        <f t="shared" si="47"/>
        <v>150</v>
      </c>
      <c r="BE78" s="47">
        <f t="shared" si="70"/>
        <v>1441.3660900948396</v>
      </c>
      <c r="BF78" s="44">
        <f t="shared" si="71"/>
        <v>150</v>
      </c>
      <c r="BG78" s="48">
        <f t="shared" si="72"/>
        <v>188.27499999999998</v>
      </c>
      <c r="BH78" s="48">
        <f t="shared" si="73"/>
        <v>300</v>
      </c>
      <c r="BI78" s="44">
        <f t="shared" si="74"/>
        <v>150</v>
      </c>
      <c r="BJ78" s="44">
        <f t="shared" si="55"/>
        <v>300</v>
      </c>
      <c r="BK78" s="44">
        <f t="shared" si="75"/>
        <v>2700</v>
      </c>
      <c r="BL78" s="49">
        <f t="shared" si="76"/>
        <v>2.7</v>
      </c>
    </row>
    <row r="79" spans="24:64" x14ac:dyDescent="0.25">
      <c r="X79" s="38">
        <v>75</v>
      </c>
      <c r="Y79" s="43">
        <f t="shared" si="48"/>
        <v>1000</v>
      </c>
      <c r="Z79" s="46">
        <f t="shared" si="77"/>
        <v>0.78539816339744828</v>
      </c>
      <c r="AA79" s="44">
        <f t="shared" si="44"/>
        <v>150</v>
      </c>
      <c r="AB79" s="47">
        <f t="shared" si="78"/>
        <v>1441.3660900948396</v>
      </c>
      <c r="AC79" s="44">
        <f t="shared" si="79"/>
        <v>300</v>
      </c>
      <c r="AD79" s="48">
        <f t="shared" si="80"/>
        <v>168.27499999999998</v>
      </c>
      <c r="AE79" s="44">
        <f t="shared" si="81"/>
        <v>900</v>
      </c>
      <c r="AF79" s="47">
        <f t="shared" si="82"/>
        <v>3000</v>
      </c>
      <c r="AG79" s="49">
        <f t="shared" si="83"/>
        <v>3</v>
      </c>
      <c r="AH79" s="43">
        <f t="shared" si="49"/>
        <v>1000</v>
      </c>
      <c r="AI79" s="46">
        <f t="shared" si="56"/>
        <v>0.78539816339744828</v>
      </c>
      <c r="AJ79" s="44">
        <f t="shared" si="45"/>
        <v>150</v>
      </c>
      <c r="AK79" s="47">
        <f t="shared" si="57"/>
        <v>1441.3660900948396</v>
      </c>
      <c r="AL79" s="44">
        <f t="shared" si="58"/>
        <v>150</v>
      </c>
      <c r="AM79" s="48">
        <f t="shared" si="50"/>
        <v>188.27499999999998</v>
      </c>
      <c r="AN79" s="44">
        <f t="shared" si="59"/>
        <v>600</v>
      </c>
      <c r="AO79" s="47">
        <f t="shared" si="60"/>
        <v>2600</v>
      </c>
      <c r="AP79" s="54">
        <f t="shared" si="61"/>
        <v>2.6</v>
      </c>
      <c r="AQ79" s="43">
        <f t="shared" si="51"/>
        <v>1100</v>
      </c>
      <c r="AR79" s="46">
        <f t="shared" si="62"/>
        <v>0.9503317777109126</v>
      </c>
      <c r="AS79" s="44">
        <f t="shared" si="46"/>
        <v>150</v>
      </c>
      <c r="AT79" s="47">
        <f t="shared" si="63"/>
        <v>1191.2116447064789</v>
      </c>
      <c r="AU79" s="44">
        <f t="shared" si="64"/>
        <v>330</v>
      </c>
      <c r="AV79" s="48">
        <f t="shared" si="65"/>
        <v>168.27499999999998</v>
      </c>
      <c r="AW79" s="44">
        <f t="shared" si="52"/>
        <v>600</v>
      </c>
      <c r="AX79" s="44">
        <f t="shared" si="66"/>
        <v>150</v>
      </c>
      <c r="AY79" s="44">
        <f t="shared" si="53"/>
        <v>300</v>
      </c>
      <c r="AZ79" s="47">
        <f t="shared" si="67"/>
        <v>2900</v>
      </c>
      <c r="BA79" s="49">
        <f t="shared" si="68"/>
        <v>2.6363636363636362</v>
      </c>
      <c r="BB79" s="43">
        <f t="shared" si="54"/>
        <v>1000</v>
      </c>
      <c r="BC79" s="46">
        <f t="shared" si="69"/>
        <v>0.78539816339744828</v>
      </c>
      <c r="BD79" s="44">
        <f t="shared" si="47"/>
        <v>150</v>
      </c>
      <c r="BE79" s="47">
        <f t="shared" si="70"/>
        <v>1441.3660900948396</v>
      </c>
      <c r="BF79" s="44">
        <f t="shared" si="71"/>
        <v>150</v>
      </c>
      <c r="BG79" s="48">
        <f t="shared" si="72"/>
        <v>188.27499999999998</v>
      </c>
      <c r="BH79" s="48">
        <f t="shared" si="73"/>
        <v>300</v>
      </c>
      <c r="BI79" s="44">
        <f t="shared" si="74"/>
        <v>150</v>
      </c>
      <c r="BJ79" s="44">
        <f t="shared" si="55"/>
        <v>300</v>
      </c>
      <c r="BK79" s="44">
        <f t="shared" si="75"/>
        <v>2700</v>
      </c>
      <c r="BL79" s="49">
        <f t="shared" si="76"/>
        <v>2.7</v>
      </c>
    </row>
    <row r="80" spans="24:64" x14ac:dyDescent="0.25">
      <c r="X80" s="38">
        <v>76</v>
      </c>
      <c r="Y80" s="43">
        <f t="shared" si="48"/>
        <v>1000</v>
      </c>
      <c r="Z80" s="46">
        <f t="shared" si="77"/>
        <v>0.78539816339744828</v>
      </c>
      <c r="AA80" s="44">
        <f t="shared" si="44"/>
        <v>150</v>
      </c>
      <c r="AB80" s="47">
        <f t="shared" si="78"/>
        <v>1441.3660900948396</v>
      </c>
      <c r="AC80" s="44">
        <f t="shared" si="79"/>
        <v>300</v>
      </c>
      <c r="AD80" s="48">
        <f t="shared" si="80"/>
        <v>168.27499999999998</v>
      </c>
      <c r="AE80" s="44">
        <f t="shared" si="81"/>
        <v>900</v>
      </c>
      <c r="AF80" s="47">
        <f t="shared" si="82"/>
        <v>3000</v>
      </c>
      <c r="AG80" s="49">
        <f t="shared" si="83"/>
        <v>3</v>
      </c>
      <c r="AH80" s="43">
        <f t="shared" si="49"/>
        <v>1000</v>
      </c>
      <c r="AI80" s="46">
        <f t="shared" si="56"/>
        <v>0.78539816339744828</v>
      </c>
      <c r="AJ80" s="44">
        <f t="shared" si="45"/>
        <v>150</v>
      </c>
      <c r="AK80" s="47">
        <f t="shared" si="57"/>
        <v>1441.3660900948396</v>
      </c>
      <c r="AL80" s="44">
        <f t="shared" si="58"/>
        <v>150</v>
      </c>
      <c r="AM80" s="48">
        <f t="shared" si="50"/>
        <v>188.27499999999998</v>
      </c>
      <c r="AN80" s="44">
        <f t="shared" si="59"/>
        <v>600</v>
      </c>
      <c r="AO80" s="47">
        <f t="shared" si="60"/>
        <v>2600</v>
      </c>
      <c r="AP80" s="54">
        <f t="shared" si="61"/>
        <v>2.6</v>
      </c>
      <c r="AQ80" s="43">
        <f t="shared" si="51"/>
        <v>1100</v>
      </c>
      <c r="AR80" s="46">
        <f t="shared" si="62"/>
        <v>0.9503317777109126</v>
      </c>
      <c r="AS80" s="44">
        <f t="shared" si="46"/>
        <v>150</v>
      </c>
      <c r="AT80" s="47">
        <f t="shared" si="63"/>
        <v>1191.2116447064789</v>
      </c>
      <c r="AU80" s="44">
        <f t="shared" si="64"/>
        <v>330</v>
      </c>
      <c r="AV80" s="48">
        <f t="shared" si="65"/>
        <v>168.27499999999998</v>
      </c>
      <c r="AW80" s="44">
        <f t="shared" si="52"/>
        <v>600</v>
      </c>
      <c r="AX80" s="44">
        <f t="shared" si="66"/>
        <v>150</v>
      </c>
      <c r="AY80" s="44">
        <f t="shared" si="53"/>
        <v>300</v>
      </c>
      <c r="AZ80" s="47">
        <f t="shared" si="67"/>
        <v>2900</v>
      </c>
      <c r="BA80" s="49">
        <f t="shared" si="68"/>
        <v>2.6363636363636362</v>
      </c>
      <c r="BB80" s="43">
        <f t="shared" si="54"/>
        <v>1000</v>
      </c>
      <c r="BC80" s="46">
        <f t="shared" si="69"/>
        <v>0.78539816339744828</v>
      </c>
      <c r="BD80" s="44">
        <f t="shared" si="47"/>
        <v>150</v>
      </c>
      <c r="BE80" s="47">
        <f t="shared" si="70"/>
        <v>1441.3660900948396</v>
      </c>
      <c r="BF80" s="44">
        <f t="shared" si="71"/>
        <v>150</v>
      </c>
      <c r="BG80" s="48">
        <f t="shared" si="72"/>
        <v>188.27499999999998</v>
      </c>
      <c r="BH80" s="48">
        <f t="shared" si="73"/>
        <v>300</v>
      </c>
      <c r="BI80" s="44">
        <f t="shared" si="74"/>
        <v>150</v>
      </c>
      <c r="BJ80" s="44">
        <f t="shared" si="55"/>
        <v>300</v>
      </c>
      <c r="BK80" s="44">
        <f t="shared" si="75"/>
        <v>2700</v>
      </c>
      <c r="BL80" s="49">
        <f t="shared" si="76"/>
        <v>2.7</v>
      </c>
    </row>
    <row r="81" spans="24:64" x14ac:dyDescent="0.25">
      <c r="X81" s="38">
        <v>77</v>
      </c>
      <c r="Y81" s="43">
        <f t="shared" si="48"/>
        <v>1000</v>
      </c>
      <c r="Z81" s="46">
        <f t="shared" si="77"/>
        <v>0.78539816339744828</v>
      </c>
      <c r="AA81" s="44">
        <f t="shared" si="44"/>
        <v>150</v>
      </c>
      <c r="AB81" s="47">
        <f t="shared" si="78"/>
        <v>1441.3660900948396</v>
      </c>
      <c r="AC81" s="44">
        <f t="shared" si="79"/>
        <v>300</v>
      </c>
      <c r="AD81" s="48">
        <f t="shared" si="80"/>
        <v>168.27499999999998</v>
      </c>
      <c r="AE81" s="44">
        <f t="shared" si="81"/>
        <v>900</v>
      </c>
      <c r="AF81" s="47">
        <f t="shared" si="82"/>
        <v>3000</v>
      </c>
      <c r="AG81" s="49">
        <f t="shared" si="83"/>
        <v>3</v>
      </c>
      <c r="AH81" s="43">
        <f t="shared" si="49"/>
        <v>1000</v>
      </c>
      <c r="AI81" s="46">
        <f t="shared" si="56"/>
        <v>0.78539816339744828</v>
      </c>
      <c r="AJ81" s="44">
        <f t="shared" si="45"/>
        <v>150</v>
      </c>
      <c r="AK81" s="47">
        <f t="shared" si="57"/>
        <v>1441.3660900948396</v>
      </c>
      <c r="AL81" s="44">
        <f t="shared" si="58"/>
        <v>150</v>
      </c>
      <c r="AM81" s="48">
        <f t="shared" si="50"/>
        <v>188.27499999999998</v>
      </c>
      <c r="AN81" s="44">
        <f t="shared" si="59"/>
        <v>600</v>
      </c>
      <c r="AO81" s="47">
        <f t="shared" si="60"/>
        <v>2600</v>
      </c>
      <c r="AP81" s="54">
        <f t="shared" si="61"/>
        <v>2.6</v>
      </c>
      <c r="AQ81" s="43">
        <f t="shared" si="51"/>
        <v>1100</v>
      </c>
      <c r="AR81" s="46">
        <f t="shared" si="62"/>
        <v>0.9503317777109126</v>
      </c>
      <c r="AS81" s="44">
        <f t="shared" si="46"/>
        <v>150</v>
      </c>
      <c r="AT81" s="47">
        <f t="shared" si="63"/>
        <v>1191.2116447064789</v>
      </c>
      <c r="AU81" s="44">
        <f t="shared" si="64"/>
        <v>330</v>
      </c>
      <c r="AV81" s="48">
        <f t="shared" si="65"/>
        <v>168.27499999999998</v>
      </c>
      <c r="AW81" s="44">
        <f t="shared" si="52"/>
        <v>600</v>
      </c>
      <c r="AX81" s="44">
        <f t="shared" si="66"/>
        <v>150</v>
      </c>
      <c r="AY81" s="44">
        <f t="shared" si="53"/>
        <v>300</v>
      </c>
      <c r="AZ81" s="47">
        <f t="shared" si="67"/>
        <v>2900</v>
      </c>
      <c r="BA81" s="49">
        <f t="shared" si="68"/>
        <v>2.6363636363636362</v>
      </c>
      <c r="BB81" s="43">
        <f t="shared" si="54"/>
        <v>1000</v>
      </c>
      <c r="BC81" s="46">
        <f t="shared" si="69"/>
        <v>0.78539816339744828</v>
      </c>
      <c r="BD81" s="44">
        <f t="shared" si="47"/>
        <v>150</v>
      </c>
      <c r="BE81" s="47">
        <f t="shared" si="70"/>
        <v>1441.3660900948396</v>
      </c>
      <c r="BF81" s="44">
        <f t="shared" si="71"/>
        <v>150</v>
      </c>
      <c r="BG81" s="48">
        <f t="shared" si="72"/>
        <v>188.27499999999998</v>
      </c>
      <c r="BH81" s="48">
        <f t="shared" si="73"/>
        <v>300</v>
      </c>
      <c r="BI81" s="44">
        <f t="shared" si="74"/>
        <v>150</v>
      </c>
      <c r="BJ81" s="44">
        <f t="shared" si="55"/>
        <v>300</v>
      </c>
      <c r="BK81" s="44">
        <f t="shared" si="75"/>
        <v>2700</v>
      </c>
      <c r="BL81" s="49">
        <f t="shared" si="76"/>
        <v>2.7</v>
      </c>
    </row>
    <row r="82" spans="24:64" x14ac:dyDescent="0.25">
      <c r="X82" s="38">
        <v>78</v>
      </c>
      <c r="Y82" s="43">
        <f t="shared" si="48"/>
        <v>1000</v>
      </c>
      <c r="Z82" s="46">
        <f t="shared" si="77"/>
        <v>0.78539816339744828</v>
      </c>
      <c r="AA82" s="44">
        <f t="shared" si="44"/>
        <v>150</v>
      </c>
      <c r="AB82" s="47">
        <f t="shared" si="78"/>
        <v>1441.3660900948396</v>
      </c>
      <c r="AC82" s="44">
        <f t="shared" si="79"/>
        <v>300</v>
      </c>
      <c r="AD82" s="48">
        <f t="shared" si="80"/>
        <v>168.27499999999998</v>
      </c>
      <c r="AE82" s="44">
        <f t="shared" si="81"/>
        <v>900</v>
      </c>
      <c r="AF82" s="47">
        <f t="shared" si="82"/>
        <v>3000</v>
      </c>
      <c r="AG82" s="49">
        <f t="shared" si="83"/>
        <v>3</v>
      </c>
      <c r="AH82" s="43">
        <f t="shared" si="49"/>
        <v>1000</v>
      </c>
      <c r="AI82" s="46">
        <f t="shared" si="56"/>
        <v>0.78539816339744828</v>
      </c>
      <c r="AJ82" s="44">
        <f t="shared" si="45"/>
        <v>150</v>
      </c>
      <c r="AK82" s="47">
        <f t="shared" si="57"/>
        <v>1441.3660900948396</v>
      </c>
      <c r="AL82" s="44">
        <f t="shared" si="58"/>
        <v>150</v>
      </c>
      <c r="AM82" s="48">
        <f t="shared" si="50"/>
        <v>188.27499999999998</v>
      </c>
      <c r="AN82" s="44">
        <f t="shared" si="59"/>
        <v>600</v>
      </c>
      <c r="AO82" s="47">
        <f t="shared" si="60"/>
        <v>2600</v>
      </c>
      <c r="AP82" s="54">
        <f t="shared" si="61"/>
        <v>2.6</v>
      </c>
      <c r="AQ82" s="43">
        <f t="shared" si="51"/>
        <v>1100</v>
      </c>
      <c r="AR82" s="46">
        <f t="shared" si="62"/>
        <v>0.9503317777109126</v>
      </c>
      <c r="AS82" s="44">
        <f t="shared" si="46"/>
        <v>150</v>
      </c>
      <c r="AT82" s="47">
        <f t="shared" si="63"/>
        <v>1191.2116447064789</v>
      </c>
      <c r="AU82" s="44">
        <f t="shared" si="64"/>
        <v>330</v>
      </c>
      <c r="AV82" s="48">
        <f t="shared" si="65"/>
        <v>168.27499999999998</v>
      </c>
      <c r="AW82" s="44">
        <f t="shared" si="52"/>
        <v>600</v>
      </c>
      <c r="AX82" s="44">
        <f t="shared" si="66"/>
        <v>150</v>
      </c>
      <c r="AY82" s="44">
        <f t="shared" si="53"/>
        <v>300</v>
      </c>
      <c r="AZ82" s="47">
        <f t="shared" si="67"/>
        <v>2900</v>
      </c>
      <c r="BA82" s="49">
        <f t="shared" si="68"/>
        <v>2.6363636363636362</v>
      </c>
      <c r="BB82" s="43">
        <f t="shared" si="54"/>
        <v>1000</v>
      </c>
      <c r="BC82" s="46">
        <f t="shared" si="69"/>
        <v>0.78539816339744828</v>
      </c>
      <c r="BD82" s="44">
        <f t="shared" si="47"/>
        <v>150</v>
      </c>
      <c r="BE82" s="47">
        <f t="shared" si="70"/>
        <v>1441.3660900948396</v>
      </c>
      <c r="BF82" s="44">
        <f t="shared" si="71"/>
        <v>150</v>
      </c>
      <c r="BG82" s="48">
        <f t="shared" si="72"/>
        <v>188.27499999999998</v>
      </c>
      <c r="BH82" s="48">
        <f t="shared" si="73"/>
        <v>300</v>
      </c>
      <c r="BI82" s="44">
        <f t="shared" si="74"/>
        <v>150</v>
      </c>
      <c r="BJ82" s="44">
        <f t="shared" si="55"/>
        <v>300</v>
      </c>
      <c r="BK82" s="44">
        <f t="shared" si="75"/>
        <v>2700</v>
      </c>
      <c r="BL82" s="49">
        <f t="shared" si="76"/>
        <v>2.7</v>
      </c>
    </row>
    <row r="83" spans="24:64" x14ac:dyDescent="0.25">
      <c r="X83" s="38">
        <v>79</v>
      </c>
      <c r="Y83" s="43">
        <f t="shared" si="48"/>
        <v>1000</v>
      </c>
      <c r="Z83" s="46">
        <f t="shared" si="77"/>
        <v>0.78539816339744828</v>
      </c>
      <c r="AA83" s="44">
        <f t="shared" si="44"/>
        <v>150</v>
      </c>
      <c r="AB83" s="47">
        <f t="shared" si="78"/>
        <v>1441.3660900948396</v>
      </c>
      <c r="AC83" s="44">
        <f t="shared" si="79"/>
        <v>300</v>
      </c>
      <c r="AD83" s="48">
        <f t="shared" si="80"/>
        <v>168.27499999999998</v>
      </c>
      <c r="AE83" s="44">
        <f t="shared" si="81"/>
        <v>900</v>
      </c>
      <c r="AF83" s="47">
        <f t="shared" si="82"/>
        <v>3000</v>
      </c>
      <c r="AG83" s="49">
        <f t="shared" si="83"/>
        <v>3</v>
      </c>
      <c r="AH83" s="43">
        <f t="shared" si="49"/>
        <v>1000</v>
      </c>
      <c r="AI83" s="46">
        <f t="shared" si="56"/>
        <v>0.78539816339744828</v>
      </c>
      <c r="AJ83" s="44">
        <f t="shared" si="45"/>
        <v>150</v>
      </c>
      <c r="AK83" s="47">
        <f t="shared" si="57"/>
        <v>1441.3660900948396</v>
      </c>
      <c r="AL83" s="44">
        <f t="shared" si="58"/>
        <v>150</v>
      </c>
      <c r="AM83" s="48">
        <f t="shared" si="50"/>
        <v>188.27499999999998</v>
      </c>
      <c r="AN83" s="44">
        <f t="shared" si="59"/>
        <v>600</v>
      </c>
      <c r="AO83" s="47">
        <f t="shared" si="60"/>
        <v>2600</v>
      </c>
      <c r="AP83" s="54">
        <f t="shared" si="61"/>
        <v>2.6</v>
      </c>
      <c r="AQ83" s="43">
        <f t="shared" si="51"/>
        <v>1100</v>
      </c>
      <c r="AR83" s="46">
        <f t="shared" si="62"/>
        <v>0.9503317777109126</v>
      </c>
      <c r="AS83" s="44">
        <f t="shared" si="46"/>
        <v>150</v>
      </c>
      <c r="AT83" s="47">
        <f t="shared" si="63"/>
        <v>1191.2116447064789</v>
      </c>
      <c r="AU83" s="44">
        <f t="shared" si="64"/>
        <v>330</v>
      </c>
      <c r="AV83" s="48">
        <f t="shared" si="65"/>
        <v>168.27499999999998</v>
      </c>
      <c r="AW83" s="44">
        <f t="shared" si="52"/>
        <v>600</v>
      </c>
      <c r="AX83" s="44">
        <f t="shared" si="66"/>
        <v>150</v>
      </c>
      <c r="AY83" s="44">
        <f t="shared" si="53"/>
        <v>300</v>
      </c>
      <c r="AZ83" s="47">
        <f t="shared" si="67"/>
        <v>2900</v>
      </c>
      <c r="BA83" s="49">
        <f t="shared" si="68"/>
        <v>2.6363636363636362</v>
      </c>
      <c r="BB83" s="43">
        <f t="shared" si="54"/>
        <v>1000</v>
      </c>
      <c r="BC83" s="46">
        <f t="shared" si="69"/>
        <v>0.78539816339744828</v>
      </c>
      <c r="BD83" s="44">
        <f t="shared" si="47"/>
        <v>150</v>
      </c>
      <c r="BE83" s="47">
        <f t="shared" si="70"/>
        <v>1441.3660900948396</v>
      </c>
      <c r="BF83" s="44">
        <f t="shared" si="71"/>
        <v>150</v>
      </c>
      <c r="BG83" s="48">
        <f t="shared" si="72"/>
        <v>188.27499999999998</v>
      </c>
      <c r="BH83" s="48">
        <f t="shared" si="73"/>
        <v>300</v>
      </c>
      <c r="BI83" s="44">
        <f t="shared" si="74"/>
        <v>150</v>
      </c>
      <c r="BJ83" s="44">
        <f t="shared" si="55"/>
        <v>300</v>
      </c>
      <c r="BK83" s="44">
        <f t="shared" si="75"/>
        <v>2700</v>
      </c>
      <c r="BL83" s="49">
        <f t="shared" si="76"/>
        <v>2.7</v>
      </c>
    </row>
    <row r="84" spans="24:64" x14ac:dyDescent="0.25">
      <c r="X84" s="38">
        <v>80</v>
      </c>
      <c r="Y84" s="43">
        <f t="shared" si="48"/>
        <v>1000</v>
      </c>
      <c r="Z84" s="46">
        <f t="shared" si="77"/>
        <v>0.78539816339744828</v>
      </c>
      <c r="AA84" s="44">
        <f t="shared" si="44"/>
        <v>150</v>
      </c>
      <c r="AB84" s="47">
        <f t="shared" si="78"/>
        <v>1441.3660900948396</v>
      </c>
      <c r="AC84" s="44">
        <f t="shared" si="79"/>
        <v>300</v>
      </c>
      <c r="AD84" s="48">
        <f t="shared" si="80"/>
        <v>168.27499999999998</v>
      </c>
      <c r="AE84" s="44">
        <f t="shared" si="81"/>
        <v>900</v>
      </c>
      <c r="AF84" s="47">
        <f t="shared" si="82"/>
        <v>3000</v>
      </c>
      <c r="AG84" s="49">
        <f t="shared" si="83"/>
        <v>3</v>
      </c>
      <c r="AH84" s="43">
        <f t="shared" si="49"/>
        <v>1000</v>
      </c>
      <c r="AI84" s="46">
        <f t="shared" si="56"/>
        <v>0.78539816339744828</v>
      </c>
      <c r="AJ84" s="44">
        <f t="shared" si="45"/>
        <v>150</v>
      </c>
      <c r="AK84" s="47">
        <f t="shared" si="57"/>
        <v>1441.3660900948396</v>
      </c>
      <c r="AL84" s="44">
        <f t="shared" si="58"/>
        <v>150</v>
      </c>
      <c r="AM84" s="48">
        <f t="shared" si="50"/>
        <v>188.27499999999998</v>
      </c>
      <c r="AN84" s="44">
        <f t="shared" si="59"/>
        <v>600</v>
      </c>
      <c r="AO84" s="47">
        <f t="shared" si="60"/>
        <v>2600</v>
      </c>
      <c r="AP84" s="54">
        <f t="shared" si="61"/>
        <v>2.6</v>
      </c>
      <c r="AQ84" s="43">
        <f t="shared" si="51"/>
        <v>1100</v>
      </c>
      <c r="AR84" s="46">
        <f t="shared" si="62"/>
        <v>0.9503317777109126</v>
      </c>
      <c r="AS84" s="44">
        <f t="shared" si="46"/>
        <v>150</v>
      </c>
      <c r="AT84" s="47">
        <f t="shared" si="63"/>
        <v>1191.2116447064789</v>
      </c>
      <c r="AU84" s="44">
        <f t="shared" si="64"/>
        <v>330</v>
      </c>
      <c r="AV84" s="48">
        <f t="shared" si="65"/>
        <v>168.27499999999998</v>
      </c>
      <c r="AW84" s="44">
        <f t="shared" si="52"/>
        <v>600</v>
      </c>
      <c r="AX84" s="44">
        <f t="shared" si="66"/>
        <v>150</v>
      </c>
      <c r="AY84" s="44">
        <f t="shared" si="53"/>
        <v>300</v>
      </c>
      <c r="AZ84" s="47">
        <f t="shared" si="67"/>
        <v>2900</v>
      </c>
      <c r="BA84" s="49">
        <f t="shared" si="68"/>
        <v>2.6363636363636362</v>
      </c>
      <c r="BB84" s="43">
        <f t="shared" si="54"/>
        <v>1000</v>
      </c>
      <c r="BC84" s="46">
        <f t="shared" si="69"/>
        <v>0.78539816339744828</v>
      </c>
      <c r="BD84" s="44">
        <f t="shared" si="47"/>
        <v>150</v>
      </c>
      <c r="BE84" s="47">
        <f t="shared" si="70"/>
        <v>1441.3660900948396</v>
      </c>
      <c r="BF84" s="44">
        <f t="shared" si="71"/>
        <v>150</v>
      </c>
      <c r="BG84" s="48">
        <f t="shared" si="72"/>
        <v>188.27499999999998</v>
      </c>
      <c r="BH84" s="48">
        <f t="shared" si="73"/>
        <v>300</v>
      </c>
      <c r="BI84" s="44">
        <f t="shared" si="74"/>
        <v>150</v>
      </c>
      <c r="BJ84" s="44">
        <f t="shared" si="55"/>
        <v>300</v>
      </c>
      <c r="BK84" s="44">
        <f t="shared" si="75"/>
        <v>2700</v>
      </c>
      <c r="BL84" s="49">
        <f t="shared" si="76"/>
        <v>2.7</v>
      </c>
    </row>
    <row r="85" spans="24:64" x14ac:dyDescent="0.25">
      <c r="X85" s="38">
        <v>81</v>
      </c>
      <c r="Y85" s="43">
        <f t="shared" si="48"/>
        <v>1000</v>
      </c>
      <c r="Z85" s="46">
        <f t="shared" si="77"/>
        <v>0.78539816339744828</v>
      </c>
      <c r="AA85" s="44">
        <f t="shared" si="44"/>
        <v>150</v>
      </c>
      <c r="AB85" s="47">
        <f t="shared" si="78"/>
        <v>1441.3660900948396</v>
      </c>
      <c r="AC85" s="44">
        <f t="shared" si="79"/>
        <v>300</v>
      </c>
      <c r="AD85" s="48">
        <f t="shared" si="80"/>
        <v>168.27499999999998</v>
      </c>
      <c r="AE85" s="44">
        <f t="shared" si="81"/>
        <v>900</v>
      </c>
      <c r="AF85" s="47">
        <f t="shared" si="82"/>
        <v>3000</v>
      </c>
      <c r="AG85" s="49">
        <f t="shared" si="83"/>
        <v>3</v>
      </c>
      <c r="AH85" s="43">
        <f t="shared" si="49"/>
        <v>1000</v>
      </c>
      <c r="AI85" s="46">
        <f t="shared" si="56"/>
        <v>0.78539816339744828</v>
      </c>
      <c r="AJ85" s="44">
        <f t="shared" si="45"/>
        <v>150</v>
      </c>
      <c r="AK85" s="47">
        <f t="shared" si="57"/>
        <v>1441.3660900948396</v>
      </c>
      <c r="AL85" s="44">
        <f t="shared" si="58"/>
        <v>150</v>
      </c>
      <c r="AM85" s="48">
        <f t="shared" si="50"/>
        <v>188.27499999999998</v>
      </c>
      <c r="AN85" s="44">
        <f t="shared" si="59"/>
        <v>600</v>
      </c>
      <c r="AO85" s="47">
        <f t="shared" si="60"/>
        <v>2600</v>
      </c>
      <c r="AP85" s="54">
        <f t="shared" si="61"/>
        <v>2.6</v>
      </c>
      <c r="AQ85" s="43">
        <f t="shared" si="51"/>
        <v>1100</v>
      </c>
      <c r="AR85" s="46">
        <f t="shared" si="62"/>
        <v>0.9503317777109126</v>
      </c>
      <c r="AS85" s="44">
        <f t="shared" si="46"/>
        <v>150</v>
      </c>
      <c r="AT85" s="47">
        <f t="shared" si="63"/>
        <v>1191.2116447064789</v>
      </c>
      <c r="AU85" s="44">
        <f t="shared" si="64"/>
        <v>330</v>
      </c>
      <c r="AV85" s="48">
        <f t="shared" si="65"/>
        <v>168.27499999999998</v>
      </c>
      <c r="AW85" s="44">
        <f t="shared" si="52"/>
        <v>600</v>
      </c>
      <c r="AX85" s="44">
        <f t="shared" si="66"/>
        <v>150</v>
      </c>
      <c r="AY85" s="44">
        <f t="shared" si="53"/>
        <v>300</v>
      </c>
      <c r="AZ85" s="47">
        <f t="shared" si="67"/>
        <v>2900</v>
      </c>
      <c r="BA85" s="49">
        <f t="shared" si="68"/>
        <v>2.6363636363636362</v>
      </c>
      <c r="BB85" s="43">
        <f t="shared" si="54"/>
        <v>1000</v>
      </c>
      <c r="BC85" s="46">
        <f t="shared" si="69"/>
        <v>0.78539816339744828</v>
      </c>
      <c r="BD85" s="44">
        <f t="shared" si="47"/>
        <v>150</v>
      </c>
      <c r="BE85" s="47">
        <f t="shared" si="70"/>
        <v>1441.3660900948396</v>
      </c>
      <c r="BF85" s="44">
        <f t="shared" si="71"/>
        <v>150</v>
      </c>
      <c r="BG85" s="48">
        <f t="shared" si="72"/>
        <v>188.27499999999998</v>
      </c>
      <c r="BH85" s="48">
        <f t="shared" si="73"/>
        <v>300</v>
      </c>
      <c r="BI85" s="44">
        <f t="shared" si="74"/>
        <v>150</v>
      </c>
      <c r="BJ85" s="44">
        <f t="shared" si="55"/>
        <v>300</v>
      </c>
      <c r="BK85" s="44">
        <f t="shared" si="75"/>
        <v>2700</v>
      </c>
      <c r="BL85" s="49">
        <f t="shared" si="76"/>
        <v>2.7</v>
      </c>
    </row>
    <row r="86" spans="24:64" x14ac:dyDescent="0.25">
      <c r="X86" s="38">
        <v>82</v>
      </c>
      <c r="Y86" s="43">
        <f t="shared" si="48"/>
        <v>1000</v>
      </c>
      <c r="Z86" s="46">
        <f t="shared" si="77"/>
        <v>0.78539816339744828</v>
      </c>
      <c r="AA86" s="44">
        <f t="shared" si="44"/>
        <v>150</v>
      </c>
      <c r="AB86" s="47">
        <f t="shared" si="78"/>
        <v>1441.3660900948396</v>
      </c>
      <c r="AC86" s="44">
        <f t="shared" si="79"/>
        <v>300</v>
      </c>
      <c r="AD86" s="48">
        <f t="shared" si="80"/>
        <v>168.27499999999998</v>
      </c>
      <c r="AE86" s="44">
        <f t="shared" si="81"/>
        <v>900</v>
      </c>
      <c r="AF86" s="47">
        <f t="shared" si="82"/>
        <v>3000</v>
      </c>
      <c r="AG86" s="49">
        <f t="shared" si="83"/>
        <v>3</v>
      </c>
      <c r="AH86" s="43">
        <f t="shared" si="49"/>
        <v>1000</v>
      </c>
      <c r="AI86" s="46">
        <f t="shared" si="56"/>
        <v>0.78539816339744828</v>
      </c>
      <c r="AJ86" s="44">
        <f t="shared" si="45"/>
        <v>150</v>
      </c>
      <c r="AK86" s="47">
        <f t="shared" si="57"/>
        <v>1441.3660900948396</v>
      </c>
      <c r="AL86" s="44">
        <f t="shared" si="58"/>
        <v>150</v>
      </c>
      <c r="AM86" s="48">
        <f t="shared" si="50"/>
        <v>188.27499999999998</v>
      </c>
      <c r="AN86" s="44">
        <f t="shared" si="59"/>
        <v>600</v>
      </c>
      <c r="AO86" s="47">
        <f t="shared" si="60"/>
        <v>2600</v>
      </c>
      <c r="AP86" s="54">
        <f t="shared" si="61"/>
        <v>2.6</v>
      </c>
      <c r="AQ86" s="43">
        <f t="shared" si="51"/>
        <v>1100</v>
      </c>
      <c r="AR86" s="46">
        <f t="shared" si="62"/>
        <v>0.9503317777109126</v>
      </c>
      <c r="AS86" s="44">
        <f t="shared" si="46"/>
        <v>150</v>
      </c>
      <c r="AT86" s="47">
        <f t="shared" si="63"/>
        <v>1191.2116447064789</v>
      </c>
      <c r="AU86" s="44">
        <f t="shared" si="64"/>
        <v>330</v>
      </c>
      <c r="AV86" s="48">
        <f t="shared" si="65"/>
        <v>168.27499999999998</v>
      </c>
      <c r="AW86" s="44">
        <f t="shared" si="52"/>
        <v>600</v>
      </c>
      <c r="AX86" s="44">
        <f t="shared" si="66"/>
        <v>150</v>
      </c>
      <c r="AY86" s="44">
        <f t="shared" si="53"/>
        <v>300</v>
      </c>
      <c r="AZ86" s="47">
        <f t="shared" si="67"/>
        <v>2900</v>
      </c>
      <c r="BA86" s="49">
        <f t="shared" si="68"/>
        <v>2.6363636363636362</v>
      </c>
      <c r="BB86" s="43">
        <f t="shared" si="54"/>
        <v>1000</v>
      </c>
      <c r="BC86" s="46">
        <f t="shared" si="69"/>
        <v>0.78539816339744828</v>
      </c>
      <c r="BD86" s="44">
        <f t="shared" si="47"/>
        <v>150</v>
      </c>
      <c r="BE86" s="47">
        <f t="shared" si="70"/>
        <v>1441.3660900948396</v>
      </c>
      <c r="BF86" s="44">
        <f t="shared" si="71"/>
        <v>150</v>
      </c>
      <c r="BG86" s="48">
        <f t="shared" si="72"/>
        <v>188.27499999999998</v>
      </c>
      <c r="BH86" s="48">
        <f t="shared" si="73"/>
        <v>300</v>
      </c>
      <c r="BI86" s="44">
        <f t="shared" si="74"/>
        <v>150</v>
      </c>
      <c r="BJ86" s="44">
        <f t="shared" si="55"/>
        <v>300</v>
      </c>
      <c r="BK86" s="44">
        <f t="shared" si="75"/>
        <v>2700</v>
      </c>
      <c r="BL86" s="49">
        <f t="shared" si="76"/>
        <v>2.7</v>
      </c>
    </row>
    <row r="87" spans="24:64" x14ac:dyDescent="0.25">
      <c r="X87" s="38">
        <v>83</v>
      </c>
      <c r="Y87" s="43">
        <f t="shared" si="48"/>
        <v>1000</v>
      </c>
      <c r="Z87" s="46">
        <f t="shared" si="77"/>
        <v>0.78539816339744828</v>
      </c>
      <c r="AA87" s="44">
        <f t="shared" si="44"/>
        <v>150</v>
      </c>
      <c r="AB87" s="47">
        <f t="shared" si="78"/>
        <v>1441.3660900948396</v>
      </c>
      <c r="AC87" s="44">
        <f t="shared" si="79"/>
        <v>300</v>
      </c>
      <c r="AD87" s="48">
        <f t="shared" si="80"/>
        <v>168.27499999999998</v>
      </c>
      <c r="AE87" s="44">
        <f t="shared" si="81"/>
        <v>900</v>
      </c>
      <c r="AF87" s="47">
        <f t="shared" si="82"/>
        <v>3000</v>
      </c>
      <c r="AG87" s="49">
        <f t="shared" si="83"/>
        <v>3</v>
      </c>
      <c r="AH87" s="43">
        <f t="shared" si="49"/>
        <v>1000</v>
      </c>
      <c r="AI87" s="46">
        <f t="shared" si="56"/>
        <v>0.78539816339744828</v>
      </c>
      <c r="AJ87" s="44">
        <f t="shared" si="45"/>
        <v>150</v>
      </c>
      <c r="AK87" s="47">
        <f t="shared" si="57"/>
        <v>1441.3660900948396</v>
      </c>
      <c r="AL87" s="44">
        <f t="shared" si="58"/>
        <v>150</v>
      </c>
      <c r="AM87" s="48">
        <f t="shared" si="50"/>
        <v>188.27499999999998</v>
      </c>
      <c r="AN87" s="44">
        <f t="shared" si="59"/>
        <v>600</v>
      </c>
      <c r="AO87" s="47">
        <f t="shared" si="60"/>
        <v>2600</v>
      </c>
      <c r="AP87" s="54">
        <f t="shared" si="61"/>
        <v>2.6</v>
      </c>
      <c r="AQ87" s="43">
        <f t="shared" si="51"/>
        <v>1100</v>
      </c>
      <c r="AR87" s="46">
        <f t="shared" si="62"/>
        <v>0.9503317777109126</v>
      </c>
      <c r="AS87" s="44">
        <f t="shared" si="46"/>
        <v>150</v>
      </c>
      <c r="AT87" s="47">
        <f t="shared" si="63"/>
        <v>1191.2116447064789</v>
      </c>
      <c r="AU87" s="44">
        <f t="shared" si="64"/>
        <v>330</v>
      </c>
      <c r="AV87" s="48">
        <f t="shared" si="65"/>
        <v>168.27499999999998</v>
      </c>
      <c r="AW87" s="44">
        <f t="shared" si="52"/>
        <v>600</v>
      </c>
      <c r="AX87" s="44">
        <f t="shared" si="66"/>
        <v>150</v>
      </c>
      <c r="AY87" s="44">
        <f t="shared" si="53"/>
        <v>300</v>
      </c>
      <c r="AZ87" s="47">
        <f t="shared" si="67"/>
        <v>2900</v>
      </c>
      <c r="BA87" s="49">
        <f t="shared" si="68"/>
        <v>2.6363636363636362</v>
      </c>
      <c r="BB87" s="43">
        <f t="shared" si="54"/>
        <v>1000</v>
      </c>
      <c r="BC87" s="46">
        <f t="shared" si="69"/>
        <v>0.78539816339744828</v>
      </c>
      <c r="BD87" s="44">
        <f t="shared" si="47"/>
        <v>150</v>
      </c>
      <c r="BE87" s="47">
        <f t="shared" si="70"/>
        <v>1441.3660900948396</v>
      </c>
      <c r="BF87" s="44">
        <f t="shared" si="71"/>
        <v>150</v>
      </c>
      <c r="BG87" s="48">
        <f t="shared" si="72"/>
        <v>188.27499999999998</v>
      </c>
      <c r="BH87" s="48">
        <f t="shared" si="73"/>
        <v>300</v>
      </c>
      <c r="BI87" s="44">
        <f t="shared" si="74"/>
        <v>150</v>
      </c>
      <c r="BJ87" s="44">
        <f t="shared" si="55"/>
        <v>300</v>
      </c>
      <c r="BK87" s="44">
        <f t="shared" si="75"/>
        <v>2700</v>
      </c>
      <c r="BL87" s="49">
        <f t="shared" si="76"/>
        <v>2.7</v>
      </c>
    </row>
    <row r="88" spans="24:64" x14ac:dyDescent="0.25">
      <c r="X88" s="38">
        <v>84</v>
      </c>
      <c r="Y88" s="43">
        <f t="shared" si="48"/>
        <v>1000</v>
      </c>
      <c r="Z88" s="46">
        <f t="shared" si="77"/>
        <v>0.78539816339744828</v>
      </c>
      <c r="AA88" s="44">
        <f t="shared" si="44"/>
        <v>150</v>
      </c>
      <c r="AB88" s="47">
        <f t="shared" si="78"/>
        <v>1441.3660900948396</v>
      </c>
      <c r="AC88" s="44">
        <f t="shared" si="79"/>
        <v>300</v>
      </c>
      <c r="AD88" s="48">
        <f t="shared" si="80"/>
        <v>168.27499999999998</v>
      </c>
      <c r="AE88" s="44">
        <f t="shared" si="81"/>
        <v>900</v>
      </c>
      <c r="AF88" s="47">
        <f t="shared" si="82"/>
        <v>3000</v>
      </c>
      <c r="AG88" s="49">
        <f t="shared" si="83"/>
        <v>3</v>
      </c>
      <c r="AH88" s="43">
        <f t="shared" si="49"/>
        <v>1000</v>
      </c>
      <c r="AI88" s="46">
        <f t="shared" si="56"/>
        <v>0.78539816339744828</v>
      </c>
      <c r="AJ88" s="44">
        <f t="shared" si="45"/>
        <v>150</v>
      </c>
      <c r="AK88" s="47">
        <f t="shared" si="57"/>
        <v>1441.3660900948396</v>
      </c>
      <c r="AL88" s="44">
        <f t="shared" si="58"/>
        <v>150</v>
      </c>
      <c r="AM88" s="48">
        <f t="shared" si="50"/>
        <v>188.27499999999998</v>
      </c>
      <c r="AN88" s="44">
        <f t="shared" si="59"/>
        <v>600</v>
      </c>
      <c r="AO88" s="47">
        <f t="shared" si="60"/>
        <v>2600</v>
      </c>
      <c r="AP88" s="54">
        <f t="shared" si="61"/>
        <v>2.6</v>
      </c>
      <c r="AQ88" s="43">
        <f t="shared" si="51"/>
        <v>1100</v>
      </c>
      <c r="AR88" s="46">
        <f t="shared" si="62"/>
        <v>0.9503317777109126</v>
      </c>
      <c r="AS88" s="44">
        <f t="shared" si="46"/>
        <v>150</v>
      </c>
      <c r="AT88" s="47">
        <f t="shared" si="63"/>
        <v>1191.2116447064789</v>
      </c>
      <c r="AU88" s="44">
        <f t="shared" si="64"/>
        <v>330</v>
      </c>
      <c r="AV88" s="48">
        <f t="shared" si="65"/>
        <v>168.27499999999998</v>
      </c>
      <c r="AW88" s="44">
        <f t="shared" si="52"/>
        <v>600</v>
      </c>
      <c r="AX88" s="44">
        <f t="shared" si="66"/>
        <v>150</v>
      </c>
      <c r="AY88" s="44">
        <f t="shared" si="53"/>
        <v>300</v>
      </c>
      <c r="AZ88" s="47">
        <f t="shared" si="67"/>
        <v>2900</v>
      </c>
      <c r="BA88" s="49">
        <f t="shared" si="68"/>
        <v>2.6363636363636362</v>
      </c>
      <c r="BB88" s="43">
        <f t="shared" si="54"/>
        <v>1000</v>
      </c>
      <c r="BC88" s="46">
        <f t="shared" si="69"/>
        <v>0.78539816339744828</v>
      </c>
      <c r="BD88" s="44">
        <f t="shared" si="47"/>
        <v>150</v>
      </c>
      <c r="BE88" s="47">
        <f t="shared" si="70"/>
        <v>1441.3660900948396</v>
      </c>
      <c r="BF88" s="44">
        <f t="shared" si="71"/>
        <v>150</v>
      </c>
      <c r="BG88" s="48">
        <f t="shared" si="72"/>
        <v>188.27499999999998</v>
      </c>
      <c r="BH88" s="48">
        <f t="shared" si="73"/>
        <v>300</v>
      </c>
      <c r="BI88" s="44">
        <f t="shared" si="74"/>
        <v>150</v>
      </c>
      <c r="BJ88" s="44">
        <f t="shared" si="55"/>
        <v>300</v>
      </c>
      <c r="BK88" s="44">
        <f t="shared" si="75"/>
        <v>2700</v>
      </c>
      <c r="BL88" s="49">
        <f t="shared" si="76"/>
        <v>2.7</v>
      </c>
    </row>
    <row r="89" spans="24:64" x14ac:dyDescent="0.25">
      <c r="X89" s="38">
        <v>85</v>
      </c>
      <c r="Y89" s="43">
        <f t="shared" si="48"/>
        <v>1000</v>
      </c>
      <c r="Z89" s="46">
        <f t="shared" si="77"/>
        <v>0.78539816339744828</v>
      </c>
      <c r="AA89" s="44">
        <f t="shared" si="44"/>
        <v>150</v>
      </c>
      <c r="AB89" s="47">
        <f t="shared" si="78"/>
        <v>1441.3660900948396</v>
      </c>
      <c r="AC89" s="44">
        <f t="shared" si="79"/>
        <v>300</v>
      </c>
      <c r="AD89" s="48">
        <f t="shared" si="80"/>
        <v>168.27499999999998</v>
      </c>
      <c r="AE89" s="44">
        <f t="shared" si="81"/>
        <v>900</v>
      </c>
      <c r="AF89" s="47">
        <f t="shared" si="82"/>
        <v>3000</v>
      </c>
      <c r="AG89" s="49">
        <f t="shared" si="83"/>
        <v>3</v>
      </c>
      <c r="AH89" s="43">
        <f t="shared" si="49"/>
        <v>1000</v>
      </c>
      <c r="AI89" s="46">
        <f t="shared" si="56"/>
        <v>0.78539816339744828</v>
      </c>
      <c r="AJ89" s="44">
        <f t="shared" si="45"/>
        <v>150</v>
      </c>
      <c r="AK89" s="47">
        <f t="shared" si="57"/>
        <v>1441.3660900948396</v>
      </c>
      <c r="AL89" s="44">
        <f t="shared" si="58"/>
        <v>150</v>
      </c>
      <c r="AM89" s="48">
        <f t="shared" si="50"/>
        <v>188.27499999999998</v>
      </c>
      <c r="AN89" s="44">
        <f t="shared" si="59"/>
        <v>600</v>
      </c>
      <c r="AO89" s="47">
        <f t="shared" si="60"/>
        <v>2600</v>
      </c>
      <c r="AP89" s="54">
        <f t="shared" si="61"/>
        <v>2.6</v>
      </c>
      <c r="AQ89" s="43">
        <f t="shared" si="51"/>
        <v>1100</v>
      </c>
      <c r="AR89" s="46">
        <f t="shared" si="62"/>
        <v>0.9503317777109126</v>
      </c>
      <c r="AS89" s="44">
        <f t="shared" si="46"/>
        <v>150</v>
      </c>
      <c r="AT89" s="47">
        <f t="shared" si="63"/>
        <v>1191.2116447064789</v>
      </c>
      <c r="AU89" s="44">
        <f t="shared" si="64"/>
        <v>330</v>
      </c>
      <c r="AV89" s="48">
        <f t="shared" si="65"/>
        <v>168.27499999999998</v>
      </c>
      <c r="AW89" s="44">
        <f t="shared" si="52"/>
        <v>600</v>
      </c>
      <c r="AX89" s="44">
        <f t="shared" si="66"/>
        <v>150</v>
      </c>
      <c r="AY89" s="44">
        <f t="shared" si="53"/>
        <v>300</v>
      </c>
      <c r="AZ89" s="47">
        <f t="shared" si="67"/>
        <v>2900</v>
      </c>
      <c r="BA89" s="49">
        <f t="shared" si="68"/>
        <v>2.6363636363636362</v>
      </c>
      <c r="BB89" s="43">
        <f t="shared" si="54"/>
        <v>1000</v>
      </c>
      <c r="BC89" s="46">
        <f t="shared" si="69"/>
        <v>0.78539816339744828</v>
      </c>
      <c r="BD89" s="44">
        <f t="shared" si="47"/>
        <v>150</v>
      </c>
      <c r="BE89" s="47">
        <f t="shared" si="70"/>
        <v>1441.3660900948396</v>
      </c>
      <c r="BF89" s="44">
        <f t="shared" si="71"/>
        <v>150</v>
      </c>
      <c r="BG89" s="48">
        <f t="shared" si="72"/>
        <v>188.27499999999998</v>
      </c>
      <c r="BH89" s="48">
        <f t="shared" si="73"/>
        <v>300</v>
      </c>
      <c r="BI89" s="44">
        <f t="shared" si="74"/>
        <v>150</v>
      </c>
      <c r="BJ89" s="44">
        <f t="shared" si="55"/>
        <v>300</v>
      </c>
      <c r="BK89" s="44">
        <f t="shared" si="75"/>
        <v>2700</v>
      </c>
      <c r="BL89" s="49">
        <f t="shared" si="76"/>
        <v>2.7</v>
      </c>
    </row>
    <row r="90" spans="24:64" x14ac:dyDescent="0.25">
      <c r="X90" s="38">
        <v>86</v>
      </c>
      <c r="Y90" s="43">
        <f t="shared" si="48"/>
        <v>1000</v>
      </c>
      <c r="Z90" s="46">
        <f t="shared" si="77"/>
        <v>0.78539816339744828</v>
      </c>
      <c r="AA90" s="44">
        <f t="shared" si="44"/>
        <v>150</v>
      </c>
      <c r="AB90" s="47">
        <f t="shared" si="78"/>
        <v>1441.3660900948396</v>
      </c>
      <c r="AC90" s="44">
        <f t="shared" si="79"/>
        <v>300</v>
      </c>
      <c r="AD90" s="48">
        <f t="shared" si="80"/>
        <v>168.27499999999998</v>
      </c>
      <c r="AE90" s="44">
        <f t="shared" si="81"/>
        <v>900</v>
      </c>
      <c r="AF90" s="47">
        <f t="shared" si="82"/>
        <v>3000</v>
      </c>
      <c r="AG90" s="49">
        <f t="shared" si="83"/>
        <v>3</v>
      </c>
      <c r="AH90" s="43">
        <f t="shared" si="49"/>
        <v>1000</v>
      </c>
      <c r="AI90" s="46">
        <f t="shared" si="56"/>
        <v>0.78539816339744828</v>
      </c>
      <c r="AJ90" s="44">
        <f t="shared" si="45"/>
        <v>150</v>
      </c>
      <c r="AK90" s="47">
        <f t="shared" si="57"/>
        <v>1441.3660900948396</v>
      </c>
      <c r="AL90" s="44">
        <f t="shared" si="58"/>
        <v>150</v>
      </c>
      <c r="AM90" s="48">
        <f t="shared" si="50"/>
        <v>188.27499999999998</v>
      </c>
      <c r="AN90" s="44">
        <f t="shared" si="59"/>
        <v>600</v>
      </c>
      <c r="AO90" s="47">
        <f t="shared" si="60"/>
        <v>2600</v>
      </c>
      <c r="AP90" s="54">
        <f t="shared" si="61"/>
        <v>2.6</v>
      </c>
      <c r="AQ90" s="43">
        <f t="shared" si="51"/>
        <v>1100</v>
      </c>
      <c r="AR90" s="46">
        <f t="shared" si="62"/>
        <v>0.9503317777109126</v>
      </c>
      <c r="AS90" s="44">
        <f t="shared" si="46"/>
        <v>150</v>
      </c>
      <c r="AT90" s="47">
        <f t="shared" si="63"/>
        <v>1191.2116447064789</v>
      </c>
      <c r="AU90" s="44">
        <f t="shared" si="64"/>
        <v>330</v>
      </c>
      <c r="AV90" s="48">
        <f t="shared" si="65"/>
        <v>168.27499999999998</v>
      </c>
      <c r="AW90" s="44">
        <f t="shared" si="52"/>
        <v>600</v>
      </c>
      <c r="AX90" s="44">
        <f t="shared" si="66"/>
        <v>150</v>
      </c>
      <c r="AY90" s="44">
        <f t="shared" si="53"/>
        <v>300</v>
      </c>
      <c r="AZ90" s="47">
        <f t="shared" si="67"/>
        <v>2900</v>
      </c>
      <c r="BA90" s="49">
        <f t="shared" si="68"/>
        <v>2.6363636363636362</v>
      </c>
      <c r="BB90" s="43">
        <f t="shared" si="54"/>
        <v>1000</v>
      </c>
      <c r="BC90" s="46">
        <f t="shared" si="69"/>
        <v>0.78539816339744828</v>
      </c>
      <c r="BD90" s="44">
        <f t="shared" si="47"/>
        <v>150</v>
      </c>
      <c r="BE90" s="47">
        <f t="shared" si="70"/>
        <v>1441.3660900948396</v>
      </c>
      <c r="BF90" s="44">
        <f t="shared" si="71"/>
        <v>150</v>
      </c>
      <c r="BG90" s="48">
        <f t="shared" si="72"/>
        <v>188.27499999999998</v>
      </c>
      <c r="BH90" s="48">
        <f t="shared" si="73"/>
        <v>300</v>
      </c>
      <c r="BI90" s="44">
        <f t="shared" si="74"/>
        <v>150</v>
      </c>
      <c r="BJ90" s="44">
        <f t="shared" si="55"/>
        <v>300</v>
      </c>
      <c r="BK90" s="44">
        <f t="shared" si="75"/>
        <v>2700</v>
      </c>
      <c r="BL90" s="49">
        <f t="shared" si="76"/>
        <v>2.7</v>
      </c>
    </row>
    <row r="91" spans="24:64" x14ac:dyDescent="0.25">
      <c r="X91" s="38">
        <v>87</v>
      </c>
      <c r="Y91" s="43">
        <f t="shared" si="48"/>
        <v>1000</v>
      </c>
      <c r="Z91" s="46">
        <f t="shared" si="77"/>
        <v>0.78539816339744828</v>
      </c>
      <c r="AA91" s="44">
        <f t="shared" si="44"/>
        <v>150</v>
      </c>
      <c r="AB91" s="47">
        <f t="shared" si="78"/>
        <v>1441.3660900948396</v>
      </c>
      <c r="AC91" s="44">
        <f t="shared" si="79"/>
        <v>300</v>
      </c>
      <c r="AD91" s="48">
        <f t="shared" si="80"/>
        <v>168.27499999999998</v>
      </c>
      <c r="AE91" s="44">
        <f t="shared" si="81"/>
        <v>900</v>
      </c>
      <c r="AF91" s="47">
        <f t="shared" si="82"/>
        <v>3000</v>
      </c>
      <c r="AG91" s="49">
        <f t="shared" si="83"/>
        <v>3</v>
      </c>
      <c r="AH91" s="43">
        <f t="shared" si="49"/>
        <v>1000</v>
      </c>
      <c r="AI91" s="46">
        <f t="shared" si="56"/>
        <v>0.78539816339744828</v>
      </c>
      <c r="AJ91" s="44">
        <f t="shared" si="45"/>
        <v>150</v>
      </c>
      <c r="AK91" s="47">
        <f t="shared" si="57"/>
        <v>1441.3660900948396</v>
      </c>
      <c r="AL91" s="44">
        <f t="shared" si="58"/>
        <v>150</v>
      </c>
      <c r="AM91" s="48">
        <f t="shared" si="50"/>
        <v>188.27499999999998</v>
      </c>
      <c r="AN91" s="44">
        <f t="shared" si="59"/>
        <v>600</v>
      </c>
      <c r="AO91" s="47">
        <f t="shared" si="60"/>
        <v>2600</v>
      </c>
      <c r="AP91" s="54">
        <f t="shared" si="61"/>
        <v>2.6</v>
      </c>
      <c r="AQ91" s="43">
        <f t="shared" si="51"/>
        <v>1100</v>
      </c>
      <c r="AR91" s="46">
        <f t="shared" si="62"/>
        <v>0.9503317777109126</v>
      </c>
      <c r="AS91" s="44">
        <f t="shared" si="46"/>
        <v>150</v>
      </c>
      <c r="AT91" s="47">
        <f t="shared" si="63"/>
        <v>1191.2116447064789</v>
      </c>
      <c r="AU91" s="44">
        <f t="shared" si="64"/>
        <v>330</v>
      </c>
      <c r="AV91" s="48">
        <f t="shared" si="65"/>
        <v>168.27499999999998</v>
      </c>
      <c r="AW91" s="44">
        <f t="shared" si="52"/>
        <v>600</v>
      </c>
      <c r="AX91" s="44">
        <f t="shared" si="66"/>
        <v>150</v>
      </c>
      <c r="AY91" s="44">
        <f t="shared" si="53"/>
        <v>300</v>
      </c>
      <c r="AZ91" s="47">
        <f t="shared" si="67"/>
        <v>2900</v>
      </c>
      <c r="BA91" s="49">
        <f t="shared" si="68"/>
        <v>2.6363636363636362</v>
      </c>
      <c r="BB91" s="43">
        <f t="shared" si="54"/>
        <v>1000</v>
      </c>
      <c r="BC91" s="46">
        <f t="shared" si="69"/>
        <v>0.78539816339744828</v>
      </c>
      <c r="BD91" s="44">
        <f t="shared" si="47"/>
        <v>150</v>
      </c>
      <c r="BE91" s="47">
        <f t="shared" si="70"/>
        <v>1441.3660900948396</v>
      </c>
      <c r="BF91" s="44">
        <f t="shared" si="71"/>
        <v>150</v>
      </c>
      <c r="BG91" s="48">
        <f t="shared" si="72"/>
        <v>188.27499999999998</v>
      </c>
      <c r="BH91" s="48">
        <f t="shared" si="73"/>
        <v>300</v>
      </c>
      <c r="BI91" s="44">
        <f t="shared" si="74"/>
        <v>150</v>
      </c>
      <c r="BJ91" s="44">
        <f t="shared" si="55"/>
        <v>300</v>
      </c>
      <c r="BK91" s="44">
        <f t="shared" si="75"/>
        <v>2700</v>
      </c>
      <c r="BL91" s="49">
        <f t="shared" si="76"/>
        <v>2.7</v>
      </c>
    </row>
    <row r="92" spans="24:64" x14ac:dyDescent="0.25">
      <c r="X92" s="38">
        <v>88</v>
      </c>
      <c r="Y92" s="43">
        <f t="shared" si="48"/>
        <v>1000</v>
      </c>
      <c r="Z92" s="46">
        <f t="shared" si="77"/>
        <v>0.78539816339744828</v>
      </c>
      <c r="AA92" s="44">
        <f t="shared" si="44"/>
        <v>150</v>
      </c>
      <c r="AB92" s="47">
        <f t="shared" si="78"/>
        <v>1441.3660900948396</v>
      </c>
      <c r="AC92" s="44">
        <f t="shared" si="79"/>
        <v>300</v>
      </c>
      <c r="AD92" s="48">
        <f t="shared" si="80"/>
        <v>168.27499999999998</v>
      </c>
      <c r="AE92" s="44">
        <f t="shared" si="81"/>
        <v>900</v>
      </c>
      <c r="AF92" s="47">
        <f t="shared" si="82"/>
        <v>3000</v>
      </c>
      <c r="AG92" s="49">
        <f t="shared" si="83"/>
        <v>3</v>
      </c>
      <c r="AH92" s="43">
        <f t="shared" si="49"/>
        <v>1000</v>
      </c>
      <c r="AI92" s="46">
        <f t="shared" si="56"/>
        <v>0.78539816339744828</v>
      </c>
      <c r="AJ92" s="44">
        <f t="shared" si="45"/>
        <v>150</v>
      </c>
      <c r="AK92" s="47">
        <f t="shared" si="57"/>
        <v>1441.3660900948396</v>
      </c>
      <c r="AL92" s="44">
        <f t="shared" si="58"/>
        <v>150</v>
      </c>
      <c r="AM92" s="48">
        <f t="shared" si="50"/>
        <v>188.27499999999998</v>
      </c>
      <c r="AN92" s="44">
        <f t="shared" si="59"/>
        <v>600</v>
      </c>
      <c r="AO92" s="47">
        <f t="shared" si="60"/>
        <v>2600</v>
      </c>
      <c r="AP92" s="54">
        <f t="shared" si="61"/>
        <v>2.6</v>
      </c>
      <c r="AQ92" s="43">
        <f t="shared" si="51"/>
        <v>1100</v>
      </c>
      <c r="AR92" s="46">
        <f t="shared" si="62"/>
        <v>0.9503317777109126</v>
      </c>
      <c r="AS92" s="44">
        <f t="shared" si="46"/>
        <v>150</v>
      </c>
      <c r="AT92" s="47">
        <f t="shared" si="63"/>
        <v>1191.2116447064789</v>
      </c>
      <c r="AU92" s="44">
        <f t="shared" si="64"/>
        <v>330</v>
      </c>
      <c r="AV92" s="48">
        <f t="shared" si="65"/>
        <v>168.27499999999998</v>
      </c>
      <c r="AW92" s="44">
        <f t="shared" si="52"/>
        <v>600</v>
      </c>
      <c r="AX92" s="44">
        <f t="shared" si="66"/>
        <v>150</v>
      </c>
      <c r="AY92" s="44">
        <f t="shared" si="53"/>
        <v>300</v>
      </c>
      <c r="AZ92" s="47">
        <f t="shared" si="67"/>
        <v>2900</v>
      </c>
      <c r="BA92" s="49">
        <f t="shared" si="68"/>
        <v>2.6363636363636362</v>
      </c>
      <c r="BB92" s="43">
        <f t="shared" si="54"/>
        <v>1000</v>
      </c>
      <c r="BC92" s="46">
        <f t="shared" si="69"/>
        <v>0.78539816339744828</v>
      </c>
      <c r="BD92" s="44">
        <f t="shared" si="47"/>
        <v>150</v>
      </c>
      <c r="BE92" s="47">
        <f t="shared" si="70"/>
        <v>1441.3660900948396</v>
      </c>
      <c r="BF92" s="44">
        <f t="shared" si="71"/>
        <v>150</v>
      </c>
      <c r="BG92" s="48">
        <f t="shared" si="72"/>
        <v>188.27499999999998</v>
      </c>
      <c r="BH92" s="48">
        <f t="shared" si="73"/>
        <v>300</v>
      </c>
      <c r="BI92" s="44">
        <f t="shared" si="74"/>
        <v>150</v>
      </c>
      <c r="BJ92" s="44">
        <f t="shared" si="55"/>
        <v>300</v>
      </c>
      <c r="BK92" s="44">
        <f t="shared" si="75"/>
        <v>2700</v>
      </c>
      <c r="BL92" s="49">
        <f t="shared" si="76"/>
        <v>2.7</v>
      </c>
    </row>
    <row r="93" spans="24:64" x14ac:dyDescent="0.25">
      <c r="X93" s="38">
        <v>89</v>
      </c>
      <c r="Y93" s="43">
        <f t="shared" si="48"/>
        <v>1000</v>
      </c>
      <c r="Z93" s="46">
        <f t="shared" si="77"/>
        <v>0.78539816339744828</v>
      </c>
      <c r="AA93" s="44">
        <f t="shared" si="44"/>
        <v>150</v>
      </c>
      <c r="AB93" s="47">
        <f t="shared" si="78"/>
        <v>1441.3660900948396</v>
      </c>
      <c r="AC93" s="44">
        <f t="shared" si="79"/>
        <v>300</v>
      </c>
      <c r="AD93" s="48">
        <f t="shared" si="80"/>
        <v>168.27499999999998</v>
      </c>
      <c r="AE93" s="44">
        <f t="shared" si="81"/>
        <v>900</v>
      </c>
      <c r="AF93" s="47">
        <f t="shared" si="82"/>
        <v>3000</v>
      </c>
      <c r="AG93" s="49">
        <f t="shared" si="83"/>
        <v>3</v>
      </c>
      <c r="AH93" s="43">
        <f t="shared" si="49"/>
        <v>1000</v>
      </c>
      <c r="AI93" s="46">
        <f t="shared" si="56"/>
        <v>0.78539816339744828</v>
      </c>
      <c r="AJ93" s="44">
        <f t="shared" si="45"/>
        <v>150</v>
      </c>
      <c r="AK93" s="47">
        <f t="shared" si="57"/>
        <v>1441.3660900948396</v>
      </c>
      <c r="AL93" s="44">
        <f t="shared" si="58"/>
        <v>150</v>
      </c>
      <c r="AM93" s="48">
        <f t="shared" si="50"/>
        <v>188.27499999999998</v>
      </c>
      <c r="AN93" s="44">
        <f t="shared" si="59"/>
        <v>600</v>
      </c>
      <c r="AO93" s="47">
        <f t="shared" si="60"/>
        <v>2600</v>
      </c>
      <c r="AP93" s="54">
        <f t="shared" si="61"/>
        <v>2.6</v>
      </c>
      <c r="AQ93" s="43">
        <f t="shared" si="51"/>
        <v>1100</v>
      </c>
      <c r="AR93" s="46">
        <f t="shared" si="62"/>
        <v>0.9503317777109126</v>
      </c>
      <c r="AS93" s="44">
        <f t="shared" si="46"/>
        <v>150</v>
      </c>
      <c r="AT93" s="47">
        <f t="shared" si="63"/>
        <v>1191.2116447064789</v>
      </c>
      <c r="AU93" s="44">
        <f t="shared" si="64"/>
        <v>330</v>
      </c>
      <c r="AV93" s="48">
        <f t="shared" si="65"/>
        <v>168.27499999999998</v>
      </c>
      <c r="AW93" s="44">
        <f t="shared" si="52"/>
        <v>600</v>
      </c>
      <c r="AX93" s="44">
        <f t="shared" si="66"/>
        <v>150</v>
      </c>
      <c r="AY93" s="44">
        <f t="shared" si="53"/>
        <v>300</v>
      </c>
      <c r="AZ93" s="47">
        <f t="shared" si="67"/>
        <v>2900</v>
      </c>
      <c r="BA93" s="49">
        <f t="shared" si="68"/>
        <v>2.6363636363636362</v>
      </c>
      <c r="BB93" s="43">
        <f t="shared" si="54"/>
        <v>1000</v>
      </c>
      <c r="BC93" s="46">
        <f t="shared" si="69"/>
        <v>0.78539816339744828</v>
      </c>
      <c r="BD93" s="44">
        <f t="shared" si="47"/>
        <v>150</v>
      </c>
      <c r="BE93" s="47">
        <f t="shared" si="70"/>
        <v>1441.3660900948396</v>
      </c>
      <c r="BF93" s="44">
        <f t="shared" si="71"/>
        <v>150</v>
      </c>
      <c r="BG93" s="48">
        <f t="shared" si="72"/>
        <v>188.27499999999998</v>
      </c>
      <c r="BH93" s="48">
        <f t="shared" si="73"/>
        <v>300</v>
      </c>
      <c r="BI93" s="44">
        <f t="shared" si="74"/>
        <v>150</v>
      </c>
      <c r="BJ93" s="44">
        <f t="shared" si="55"/>
        <v>300</v>
      </c>
      <c r="BK93" s="44">
        <f t="shared" si="75"/>
        <v>2700</v>
      </c>
      <c r="BL93" s="49">
        <f t="shared" si="76"/>
        <v>2.7</v>
      </c>
    </row>
    <row r="94" spans="24:64" x14ac:dyDescent="0.25">
      <c r="X94" s="38">
        <v>90</v>
      </c>
      <c r="Y94" s="43">
        <f t="shared" si="48"/>
        <v>1000</v>
      </c>
      <c r="Z94" s="46">
        <f t="shared" si="77"/>
        <v>0.78539816339744828</v>
      </c>
      <c r="AA94" s="44">
        <f t="shared" si="44"/>
        <v>150</v>
      </c>
      <c r="AB94" s="47">
        <f t="shared" si="78"/>
        <v>1441.3660900948396</v>
      </c>
      <c r="AC94" s="44">
        <f t="shared" si="79"/>
        <v>300</v>
      </c>
      <c r="AD94" s="48">
        <f t="shared" si="80"/>
        <v>168.27499999999998</v>
      </c>
      <c r="AE94" s="44">
        <f t="shared" si="81"/>
        <v>900</v>
      </c>
      <c r="AF94" s="47">
        <f t="shared" si="82"/>
        <v>3000</v>
      </c>
      <c r="AG94" s="49">
        <f t="shared" si="83"/>
        <v>3</v>
      </c>
      <c r="AH94" s="43">
        <f t="shared" si="49"/>
        <v>1000</v>
      </c>
      <c r="AI94" s="46">
        <f t="shared" si="56"/>
        <v>0.78539816339744828</v>
      </c>
      <c r="AJ94" s="44">
        <f t="shared" si="45"/>
        <v>150</v>
      </c>
      <c r="AK94" s="47">
        <f t="shared" si="57"/>
        <v>1441.3660900948396</v>
      </c>
      <c r="AL94" s="44">
        <f t="shared" si="58"/>
        <v>150</v>
      </c>
      <c r="AM94" s="48">
        <f t="shared" si="50"/>
        <v>188.27499999999998</v>
      </c>
      <c r="AN94" s="44">
        <f t="shared" si="59"/>
        <v>600</v>
      </c>
      <c r="AO94" s="47">
        <f t="shared" si="60"/>
        <v>2600</v>
      </c>
      <c r="AP94" s="54">
        <f t="shared" si="61"/>
        <v>2.6</v>
      </c>
      <c r="AQ94" s="43">
        <f t="shared" si="51"/>
        <v>1100</v>
      </c>
      <c r="AR94" s="46">
        <f t="shared" si="62"/>
        <v>0.9503317777109126</v>
      </c>
      <c r="AS94" s="44">
        <f t="shared" si="46"/>
        <v>150</v>
      </c>
      <c r="AT94" s="47">
        <f t="shared" si="63"/>
        <v>1191.2116447064789</v>
      </c>
      <c r="AU94" s="44">
        <f t="shared" si="64"/>
        <v>330</v>
      </c>
      <c r="AV94" s="48">
        <f t="shared" si="65"/>
        <v>168.27499999999998</v>
      </c>
      <c r="AW94" s="44">
        <f t="shared" si="52"/>
        <v>600</v>
      </c>
      <c r="AX94" s="44">
        <f t="shared" si="66"/>
        <v>150</v>
      </c>
      <c r="AY94" s="44">
        <f t="shared" si="53"/>
        <v>300</v>
      </c>
      <c r="AZ94" s="47">
        <f t="shared" si="67"/>
        <v>2900</v>
      </c>
      <c r="BA94" s="49">
        <f t="shared" si="68"/>
        <v>2.6363636363636362</v>
      </c>
      <c r="BB94" s="43">
        <f t="shared" si="54"/>
        <v>1000</v>
      </c>
      <c r="BC94" s="46">
        <f t="shared" si="69"/>
        <v>0.78539816339744828</v>
      </c>
      <c r="BD94" s="44">
        <f t="shared" si="47"/>
        <v>150</v>
      </c>
      <c r="BE94" s="47">
        <f t="shared" si="70"/>
        <v>1441.3660900948396</v>
      </c>
      <c r="BF94" s="44">
        <f t="shared" si="71"/>
        <v>150</v>
      </c>
      <c r="BG94" s="48">
        <f t="shared" si="72"/>
        <v>188.27499999999998</v>
      </c>
      <c r="BH94" s="48">
        <f t="shared" si="73"/>
        <v>300</v>
      </c>
      <c r="BI94" s="44">
        <f t="shared" si="74"/>
        <v>150</v>
      </c>
      <c r="BJ94" s="44">
        <f t="shared" si="55"/>
        <v>300</v>
      </c>
      <c r="BK94" s="44">
        <f t="shared" si="75"/>
        <v>2700</v>
      </c>
      <c r="BL94" s="49">
        <f t="shared" si="76"/>
        <v>2.7</v>
      </c>
    </row>
    <row r="95" spans="24:64" x14ac:dyDescent="0.25">
      <c r="X95" s="38">
        <v>91</v>
      </c>
      <c r="Y95" s="43">
        <f t="shared" si="48"/>
        <v>1000</v>
      </c>
      <c r="Z95" s="46">
        <f t="shared" si="77"/>
        <v>0.78539816339744828</v>
      </c>
      <c r="AA95" s="44">
        <f t="shared" si="44"/>
        <v>150</v>
      </c>
      <c r="AB95" s="47">
        <f t="shared" si="78"/>
        <v>1441.3660900948396</v>
      </c>
      <c r="AC95" s="44">
        <f t="shared" si="79"/>
        <v>300</v>
      </c>
      <c r="AD95" s="48">
        <f t="shared" si="80"/>
        <v>168.27499999999998</v>
      </c>
      <c r="AE95" s="44">
        <f t="shared" si="81"/>
        <v>900</v>
      </c>
      <c r="AF95" s="47">
        <f t="shared" si="82"/>
        <v>3000</v>
      </c>
      <c r="AG95" s="49">
        <f t="shared" si="83"/>
        <v>3</v>
      </c>
      <c r="AH95" s="43">
        <f t="shared" si="49"/>
        <v>1000</v>
      </c>
      <c r="AI95" s="46">
        <f t="shared" si="56"/>
        <v>0.78539816339744828</v>
      </c>
      <c r="AJ95" s="44">
        <f t="shared" si="45"/>
        <v>150</v>
      </c>
      <c r="AK95" s="47">
        <f t="shared" si="57"/>
        <v>1441.3660900948396</v>
      </c>
      <c r="AL95" s="44">
        <f t="shared" si="58"/>
        <v>150</v>
      </c>
      <c r="AM95" s="48">
        <f t="shared" si="50"/>
        <v>188.27499999999998</v>
      </c>
      <c r="AN95" s="44">
        <f t="shared" si="59"/>
        <v>600</v>
      </c>
      <c r="AO95" s="47">
        <f t="shared" si="60"/>
        <v>2600</v>
      </c>
      <c r="AP95" s="54">
        <f t="shared" si="61"/>
        <v>2.6</v>
      </c>
      <c r="AQ95" s="43">
        <f t="shared" si="51"/>
        <v>1100</v>
      </c>
      <c r="AR95" s="46">
        <f t="shared" si="62"/>
        <v>0.9503317777109126</v>
      </c>
      <c r="AS95" s="44">
        <f t="shared" si="46"/>
        <v>150</v>
      </c>
      <c r="AT95" s="47">
        <f t="shared" si="63"/>
        <v>1191.2116447064789</v>
      </c>
      <c r="AU95" s="44">
        <f t="shared" si="64"/>
        <v>330</v>
      </c>
      <c r="AV95" s="48">
        <f t="shared" si="65"/>
        <v>168.27499999999998</v>
      </c>
      <c r="AW95" s="44">
        <f t="shared" si="52"/>
        <v>600</v>
      </c>
      <c r="AX95" s="44">
        <f t="shared" si="66"/>
        <v>150</v>
      </c>
      <c r="AY95" s="44">
        <f t="shared" si="53"/>
        <v>300</v>
      </c>
      <c r="AZ95" s="47">
        <f t="shared" si="67"/>
        <v>2900</v>
      </c>
      <c r="BA95" s="49">
        <f t="shared" si="68"/>
        <v>2.6363636363636362</v>
      </c>
      <c r="BB95" s="43">
        <f t="shared" si="54"/>
        <v>1000</v>
      </c>
      <c r="BC95" s="46">
        <f t="shared" si="69"/>
        <v>0.78539816339744828</v>
      </c>
      <c r="BD95" s="44">
        <f t="shared" si="47"/>
        <v>150</v>
      </c>
      <c r="BE95" s="47">
        <f t="shared" si="70"/>
        <v>1441.3660900948396</v>
      </c>
      <c r="BF95" s="44">
        <f t="shared" si="71"/>
        <v>150</v>
      </c>
      <c r="BG95" s="48">
        <f t="shared" si="72"/>
        <v>188.27499999999998</v>
      </c>
      <c r="BH95" s="48">
        <f t="shared" si="73"/>
        <v>300</v>
      </c>
      <c r="BI95" s="44">
        <f t="shared" si="74"/>
        <v>150</v>
      </c>
      <c r="BJ95" s="44">
        <f t="shared" si="55"/>
        <v>300</v>
      </c>
      <c r="BK95" s="44">
        <f t="shared" si="75"/>
        <v>2700</v>
      </c>
      <c r="BL95" s="49">
        <f t="shared" si="76"/>
        <v>2.7</v>
      </c>
    </row>
    <row r="96" spans="24:64" x14ac:dyDescent="0.25">
      <c r="X96" s="38">
        <v>92</v>
      </c>
      <c r="Y96" s="43">
        <f t="shared" si="48"/>
        <v>1000</v>
      </c>
      <c r="Z96" s="46">
        <f t="shared" si="77"/>
        <v>0.78539816339744828</v>
      </c>
      <c r="AA96" s="44">
        <f t="shared" si="44"/>
        <v>150</v>
      </c>
      <c r="AB96" s="47">
        <f t="shared" si="78"/>
        <v>1441.3660900948396</v>
      </c>
      <c r="AC96" s="44">
        <f t="shared" si="79"/>
        <v>300</v>
      </c>
      <c r="AD96" s="48">
        <f t="shared" si="80"/>
        <v>168.27499999999998</v>
      </c>
      <c r="AE96" s="44">
        <f t="shared" si="81"/>
        <v>900</v>
      </c>
      <c r="AF96" s="47">
        <f t="shared" si="82"/>
        <v>3000</v>
      </c>
      <c r="AG96" s="49">
        <f t="shared" si="83"/>
        <v>3</v>
      </c>
      <c r="AH96" s="43">
        <f t="shared" si="49"/>
        <v>1000</v>
      </c>
      <c r="AI96" s="46">
        <f t="shared" si="56"/>
        <v>0.78539816339744828</v>
      </c>
      <c r="AJ96" s="44">
        <f t="shared" si="45"/>
        <v>150</v>
      </c>
      <c r="AK96" s="47">
        <f t="shared" si="57"/>
        <v>1441.3660900948396</v>
      </c>
      <c r="AL96" s="44">
        <f t="shared" si="58"/>
        <v>150</v>
      </c>
      <c r="AM96" s="48">
        <f t="shared" si="50"/>
        <v>188.27499999999998</v>
      </c>
      <c r="AN96" s="44">
        <f t="shared" si="59"/>
        <v>600</v>
      </c>
      <c r="AO96" s="47">
        <f t="shared" si="60"/>
        <v>2600</v>
      </c>
      <c r="AP96" s="54">
        <f t="shared" si="61"/>
        <v>2.6</v>
      </c>
      <c r="AQ96" s="43">
        <f t="shared" si="51"/>
        <v>1100</v>
      </c>
      <c r="AR96" s="46">
        <f t="shared" si="62"/>
        <v>0.9503317777109126</v>
      </c>
      <c r="AS96" s="44">
        <f t="shared" si="46"/>
        <v>150</v>
      </c>
      <c r="AT96" s="47">
        <f t="shared" si="63"/>
        <v>1191.2116447064789</v>
      </c>
      <c r="AU96" s="44">
        <f t="shared" si="64"/>
        <v>330</v>
      </c>
      <c r="AV96" s="48">
        <f t="shared" si="65"/>
        <v>168.27499999999998</v>
      </c>
      <c r="AW96" s="44">
        <f t="shared" si="52"/>
        <v>600</v>
      </c>
      <c r="AX96" s="44">
        <f t="shared" si="66"/>
        <v>150</v>
      </c>
      <c r="AY96" s="44">
        <f t="shared" si="53"/>
        <v>300</v>
      </c>
      <c r="AZ96" s="47">
        <f t="shared" si="67"/>
        <v>2900</v>
      </c>
      <c r="BA96" s="49">
        <f t="shared" si="68"/>
        <v>2.6363636363636362</v>
      </c>
      <c r="BB96" s="43">
        <f t="shared" si="54"/>
        <v>1000</v>
      </c>
      <c r="BC96" s="46">
        <f t="shared" si="69"/>
        <v>0.78539816339744828</v>
      </c>
      <c r="BD96" s="44">
        <f t="shared" si="47"/>
        <v>150</v>
      </c>
      <c r="BE96" s="47">
        <f t="shared" si="70"/>
        <v>1441.3660900948396</v>
      </c>
      <c r="BF96" s="44">
        <f t="shared" si="71"/>
        <v>150</v>
      </c>
      <c r="BG96" s="48">
        <f t="shared" si="72"/>
        <v>188.27499999999998</v>
      </c>
      <c r="BH96" s="48">
        <f t="shared" si="73"/>
        <v>300</v>
      </c>
      <c r="BI96" s="44">
        <f t="shared" si="74"/>
        <v>150</v>
      </c>
      <c r="BJ96" s="44">
        <f t="shared" si="55"/>
        <v>300</v>
      </c>
      <c r="BK96" s="44">
        <f t="shared" si="75"/>
        <v>2700</v>
      </c>
      <c r="BL96" s="49">
        <f t="shared" si="76"/>
        <v>2.7</v>
      </c>
    </row>
    <row r="97" spans="2:64" x14ac:dyDescent="0.25">
      <c r="X97" s="38">
        <v>93</v>
      </c>
      <c r="Y97" s="43">
        <f t="shared" si="48"/>
        <v>1000</v>
      </c>
      <c r="Z97" s="46">
        <f t="shared" si="77"/>
        <v>0.78539816339744828</v>
      </c>
      <c r="AA97" s="44">
        <f t="shared" si="44"/>
        <v>150</v>
      </c>
      <c r="AB97" s="47">
        <f t="shared" si="78"/>
        <v>1441.3660900948396</v>
      </c>
      <c r="AC97" s="44">
        <f t="shared" si="79"/>
        <v>300</v>
      </c>
      <c r="AD97" s="48">
        <f t="shared" si="80"/>
        <v>168.27499999999998</v>
      </c>
      <c r="AE97" s="44">
        <f t="shared" si="81"/>
        <v>900</v>
      </c>
      <c r="AF97" s="47">
        <f t="shared" si="82"/>
        <v>3000</v>
      </c>
      <c r="AG97" s="49">
        <f t="shared" si="83"/>
        <v>3</v>
      </c>
      <c r="AH97" s="43">
        <f t="shared" si="49"/>
        <v>1000</v>
      </c>
      <c r="AI97" s="46">
        <f t="shared" si="56"/>
        <v>0.78539816339744828</v>
      </c>
      <c r="AJ97" s="44">
        <f t="shared" si="45"/>
        <v>150</v>
      </c>
      <c r="AK97" s="47">
        <f t="shared" si="57"/>
        <v>1441.3660900948396</v>
      </c>
      <c r="AL97" s="44">
        <f t="shared" si="58"/>
        <v>150</v>
      </c>
      <c r="AM97" s="48">
        <f t="shared" si="50"/>
        <v>188.27499999999998</v>
      </c>
      <c r="AN97" s="44">
        <f t="shared" si="59"/>
        <v>600</v>
      </c>
      <c r="AO97" s="47">
        <f t="shared" si="60"/>
        <v>2600</v>
      </c>
      <c r="AP97" s="54">
        <f t="shared" si="61"/>
        <v>2.6</v>
      </c>
      <c r="AQ97" s="43">
        <f t="shared" si="51"/>
        <v>1100</v>
      </c>
      <c r="AR97" s="46">
        <f t="shared" si="62"/>
        <v>0.9503317777109126</v>
      </c>
      <c r="AS97" s="44">
        <f t="shared" si="46"/>
        <v>150</v>
      </c>
      <c r="AT97" s="47">
        <f t="shared" si="63"/>
        <v>1191.2116447064789</v>
      </c>
      <c r="AU97" s="44">
        <f t="shared" si="64"/>
        <v>330</v>
      </c>
      <c r="AV97" s="48">
        <f t="shared" si="65"/>
        <v>168.27499999999998</v>
      </c>
      <c r="AW97" s="44">
        <f t="shared" si="52"/>
        <v>600</v>
      </c>
      <c r="AX97" s="44">
        <f t="shared" si="66"/>
        <v>150</v>
      </c>
      <c r="AY97" s="44">
        <f t="shared" si="53"/>
        <v>300</v>
      </c>
      <c r="AZ97" s="47">
        <f t="shared" si="67"/>
        <v>2900</v>
      </c>
      <c r="BA97" s="49">
        <f t="shared" si="68"/>
        <v>2.6363636363636362</v>
      </c>
      <c r="BB97" s="43">
        <f t="shared" si="54"/>
        <v>1000</v>
      </c>
      <c r="BC97" s="46">
        <f t="shared" si="69"/>
        <v>0.78539816339744828</v>
      </c>
      <c r="BD97" s="44">
        <f t="shared" si="47"/>
        <v>150</v>
      </c>
      <c r="BE97" s="47">
        <f t="shared" si="70"/>
        <v>1441.3660900948396</v>
      </c>
      <c r="BF97" s="44">
        <f t="shared" si="71"/>
        <v>150</v>
      </c>
      <c r="BG97" s="48">
        <f t="shared" si="72"/>
        <v>188.27499999999998</v>
      </c>
      <c r="BH97" s="48">
        <f t="shared" si="73"/>
        <v>300</v>
      </c>
      <c r="BI97" s="44">
        <f t="shared" si="74"/>
        <v>150</v>
      </c>
      <c r="BJ97" s="44">
        <f t="shared" si="55"/>
        <v>300</v>
      </c>
      <c r="BK97" s="44">
        <f t="shared" si="75"/>
        <v>2700</v>
      </c>
      <c r="BL97" s="49">
        <f t="shared" si="76"/>
        <v>2.7</v>
      </c>
    </row>
    <row r="98" spans="2:64" x14ac:dyDescent="0.25">
      <c r="X98" s="38">
        <v>94</v>
      </c>
      <c r="Y98" s="43">
        <f t="shared" si="48"/>
        <v>1000</v>
      </c>
      <c r="Z98" s="46">
        <f t="shared" si="77"/>
        <v>0.78539816339744828</v>
      </c>
      <c r="AA98" s="44">
        <f t="shared" si="44"/>
        <v>150</v>
      </c>
      <c r="AB98" s="47">
        <f t="shared" si="78"/>
        <v>1441.3660900948396</v>
      </c>
      <c r="AC98" s="44">
        <f t="shared" si="79"/>
        <v>300</v>
      </c>
      <c r="AD98" s="48">
        <f t="shared" si="80"/>
        <v>168.27499999999998</v>
      </c>
      <c r="AE98" s="44">
        <f t="shared" si="81"/>
        <v>900</v>
      </c>
      <c r="AF98" s="47">
        <f t="shared" si="82"/>
        <v>3000</v>
      </c>
      <c r="AG98" s="49">
        <f t="shared" si="83"/>
        <v>3</v>
      </c>
      <c r="AH98" s="43">
        <f t="shared" si="49"/>
        <v>1000</v>
      </c>
      <c r="AI98" s="46">
        <f t="shared" si="56"/>
        <v>0.78539816339744828</v>
      </c>
      <c r="AJ98" s="44">
        <f t="shared" si="45"/>
        <v>150</v>
      </c>
      <c r="AK98" s="47">
        <f t="shared" si="57"/>
        <v>1441.3660900948396</v>
      </c>
      <c r="AL98" s="44">
        <f t="shared" si="58"/>
        <v>150</v>
      </c>
      <c r="AM98" s="48">
        <f t="shared" si="50"/>
        <v>188.27499999999998</v>
      </c>
      <c r="AN98" s="44">
        <f t="shared" si="59"/>
        <v>600</v>
      </c>
      <c r="AO98" s="47">
        <f t="shared" si="60"/>
        <v>2600</v>
      </c>
      <c r="AP98" s="54">
        <f t="shared" si="61"/>
        <v>2.6</v>
      </c>
      <c r="AQ98" s="43">
        <f t="shared" si="51"/>
        <v>1100</v>
      </c>
      <c r="AR98" s="46">
        <f t="shared" si="62"/>
        <v>0.9503317777109126</v>
      </c>
      <c r="AS98" s="44">
        <f t="shared" si="46"/>
        <v>150</v>
      </c>
      <c r="AT98" s="47">
        <f t="shared" si="63"/>
        <v>1191.2116447064789</v>
      </c>
      <c r="AU98" s="44">
        <f t="shared" si="64"/>
        <v>330</v>
      </c>
      <c r="AV98" s="48">
        <f t="shared" si="65"/>
        <v>168.27499999999998</v>
      </c>
      <c r="AW98" s="44">
        <f t="shared" si="52"/>
        <v>600</v>
      </c>
      <c r="AX98" s="44">
        <f t="shared" si="66"/>
        <v>150</v>
      </c>
      <c r="AY98" s="44">
        <f t="shared" si="53"/>
        <v>300</v>
      </c>
      <c r="AZ98" s="47">
        <f t="shared" si="67"/>
        <v>2900</v>
      </c>
      <c r="BA98" s="49">
        <f t="shared" si="68"/>
        <v>2.6363636363636362</v>
      </c>
      <c r="BB98" s="43">
        <f t="shared" si="54"/>
        <v>1000</v>
      </c>
      <c r="BC98" s="46">
        <f t="shared" si="69"/>
        <v>0.78539816339744828</v>
      </c>
      <c r="BD98" s="44">
        <f t="shared" si="47"/>
        <v>150</v>
      </c>
      <c r="BE98" s="47">
        <f t="shared" si="70"/>
        <v>1441.3660900948396</v>
      </c>
      <c r="BF98" s="44">
        <f t="shared" si="71"/>
        <v>150</v>
      </c>
      <c r="BG98" s="48">
        <f t="shared" si="72"/>
        <v>188.27499999999998</v>
      </c>
      <c r="BH98" s="48">
        <f t="shared" si="73"/>
        <v>300</v>
      </c>
      <c r="BI98" s="44">
        <f t="shared" si="74"/>
        <v>150</v>
      </c>
      <c r="BJ98" s="44">
        <f t="shared" si="55"/>
        <v>300</v>
      </c>
      <c r="BK98" s="44">
        <f t="shared" si="75"/>
        <v>2700</v>
      </c>
      <c r="BL98" s="49">
        <f t="shared" si="76"/>
        <v>2.7</v>
      </c>
    </row>
    <row r="99" spans="2:64" x14ac:dyDescent="0.25">
      <c r="X99" s="38">
        <v>95</v>
      </c>
      <c r="Y99" s="43">
        <f t="shared" si="48"/>
        <v>1000</v>
      </c>
      <c r="Z99" s="46">
        <f t="shared" si="77"/>
        <v>0.78539816339744828</v>
      </c>
      <c r="AA99" s="44">
        <f t="shared" si="44"/>
        <v>150</v>
      </c>
      <c r="AB99" s="47">
        <f t="shared" si="78"/>
        <v>1441.3660900948396</v>
      </c>
      <c r="AC99" s="44">
        <f t="shared" si="79"/>
        <v>300</v>
      </c>
      <c r="AD99" s="48">
        <f t="shared" si="80"/>
        <v>168.27499999999998</v>
      </c>
      <c r="AE99" s="44">
        <f t="shared" si="81"/>
        <v>900</v>
      </c>
      <c r="AF99" s="47">
        <f t="shared" si="82"/>
        <v>3000</v>
      </c>
      <c r="AG99" s="49">
        <f t="shared" si="83"/>
        <v>3</v>
      </c>
      <c r="AH99" s="43">
        <f t="shared" si="49"/>
        <v>1000</v>
      </c>
      <c r="AI99" s="46">
        <f t="shared" si="56"/>
        <v>0.78539816339744828</v>
      </c>
      <c r="AJ99" s="44">
        <f t="shared" si="45"/>
        <v>150</v>
      </c>
      <c r="AK99" s="47">
        <f t="shared" si="57"/>
        <v>1441.3660900948396</v>
      </c>
      <c r="AL99" s="44">
        <f t="shared" si="58"/>
        <v>150</v>
      </c>
      <c r="AM99" s="48">
        <f t="shared" si="50"/>
        <v>188.27499999999998</v>
      </c>
      <c r="AN99" s="44">
        <f t="shared" si="59"/>
        <v>600</v>
      </c>
      <c r="AO99" s="47">
        <f t="shared" si="60"/>
        <v>2600</v>
      </c>
      <c r="AP99" s="54">
        <f t="shared" si="61"/>
        <v>2.6</v>
      </c>
      <c r="AQ99" s="43">
        <f t="shared" si="51"/>
        <v>1100</v>
      </c>
      <c r="AR99" s="46">
        <f t="shared" si="62"/>
        <v>0.9503317777109126</v>
      </c>
      <c r="AS99" s="44">
        <f t="shared" si="46"/>
        <v>150</v>
      </c>
      <c r="AT99" s="47">
        <f t="shared" si="63"/>
        <v>1191.2116447064789</v>
      </c>
      <c r="AU99" s="44">
        <f t="shared" si="64"/>
        <v>330</v>
      </c>
      <c r="AV99" s="48">
        <f t="shared" si="65"/>
        <v>168.27499999999998</v>
      </c>
      <c r="AW99" s="44">
        <f t="shared" si="52"/>
        <v>600</v>
      </c>
      <c r="AX99" s="44">
        <f t="shared" si="66"/>
        <v>150</v>
      </c>
      <c r="AY99" s="44">
        <f t="shared" si="53"/>
        <v>300</v>
      </c>
      <c r="AZ99" s="47">
        <f t="shared" si="67"/>
        <v>2900</v>
      </c>
      <c r="BA99" s="49">
        <f t="shared" si="68"/>
        <v>2.6363636363636362</v>
      </c>
      <c r="BB99" s="43">
        <f t="shared" si="54"/>
        <v>1000</v>
      </c>
      <c r="BC99" s="46">
        <f t="shared" si="69"/>
        <v>0.78539816339744828</v>
      </c>
      <c r="BD99" s="44">
        <f t="shared" si="47"/>
        <v>150</v>
      </c>
      <c r="BE99" s="47">
        <f t="shared" si="70"/>
        <v>1441.3660900948396</v>
      </c>
      <c r="BF99" s="44">
        <f t="shared" si="71"/>
        <v>150</v>
      </c>
      <c r="BG99" s="48">
        <f t="shared" si="72"/>
        <v>188.27499999999998</v>
      </c>
      <c r="BH99" s="48">
        <f t="shared" si="73"/>
        <v>300</v>
      </c>
      <c r="BI99" s="44">
        <f t="shared" si="74"/>
        <v>150</v>
      </c>
      <c r="BJ99" s="44">
        <f t="shared" si="55"/>
        <v>300</v>
      </c>
      <c r="BK99" s="44">
        <f t="shared" si="75"/>
        <v>2700</v>
      </c>
      <c r="BL99" s="49">
        <f t="shared" si="76"/>
        <v>2.7</v>
      </c>
    </row>
    <row r="100" spans="2:64" x14ac:dyDescent="0.25">
      <c r="X100" s="38">
        <v>96</v>
      </c>
      <c r="Y100" s="43">
        <f t="shared" si="48"/>
        <v>1000</v>
      </c>
      <c r="Z100" s="46">
        <f t="shared" si="77"/>
        <v>0.78539816339744828</v>
      </c>
      <c r="AA100" s="44">
        <f t="shared" si="44"/>
        <v>150</v>
      </c>
      <c r="AB100" s="47">
        <f t="shared" si="78"/>
        <v>1441.3660900948396</v>
      </c>
      <c r="AC100" s="44">
        <f t="shared" si="79"/>
        <v>300</v>
      </c>
      <c r="AD100" s="48">
        <f t="shared" si="80"/>
        <v>168.27499999999998</v>
      </c>
      <c r="AE100" s="44">
        <f t="shared" si="81"/>
        <v>900</v>
      </c>
      <c r="AF100" s="47">
        <f t="shared" si="82"/>
        <v>3000</v>
      </c>
      <c r="AG100" s="49">
        <f t="shared" si="83"/>
        <v>3</v>
      </c>
      <c r="AH100" s="43">
        <f t="shared" si="49"/>
        <v>1000</v>
      </c>
      <c r="AI100" s="46">
        <f t="shared" si="56"/>
        <v>0.78539816339744828</v>
      </c>
      <c r="AJ100" s="44">
        <f t="shared" si="45"/>
        <v>150</v>
      </c>
      <c r="AK100" s="47">
        <f t="shared" si="57"/>
        <v>1441.3660900948396</v>
      </c>
      <c r="AL100" s="44">
        <f t="shared" si="58"/>
        <v>150</v>
      </c>
      <c r="AM100" s="48">
        <f t="shared" si="50"/>
        <v>188.27499999999998</v>
      </c>
      <c r="AN100" s="44">
        <f t="shared" si="59"/>
        <v>600</v>
      </c>
      <c r="AO100" s="47">
        <f t="shared" si="60"/>
        <v>2600</v>
      </c>
      <c r="AP100" s="54">
        <f t="shared" si="61"/>
        <v>2.6</v>
      </c>
      <c r="AQ100" s="43">
        <f t="shared" si="51"/>
        <v>1100</v>
      </c>
      <c r="AR100" s="46">
        <f t="shared" si="62"/>
        <v>0.9503317777109126</v>
      </c>
      <c r="AS100" s="44">
        <f t="shared" si="46"/>
        <v>150</v>
      </c>
      <c r="AT100" s="47">
        <f t="shared" si="63"/>
        <v>1191.2116447064789</v>
      </c>
      <c r="AU100" s="44">
        <f t="shared" si="64"/>
        <v>330</v>
      </c>
      <c r="AV100" s="48">
        <f t="shared" si="65"/>
        <v>168.27499999999998</v>
      </c>
      <c r="AW100" s="44">
        <f t="shared" si="52"/>
        <v>600</v>
      </c>
      <c r="AX100" s="44">
        <f t="shared" si="66"/>
        <v>150</v>
      </c>
      <c r="AY100" s="44">
        <f t="shared" si="53"/>
        <v>300</v>
      </c>
      <c r="AZ100" s="47">
        <f t="shared" si="67"/>
        <v>2900</v>
      </c>
      <c r="BA100" s="49">
        <f t="shared" si="68"/>
        <v>2.6363636363636362</v>
      </c>
      <c r="BB100" s="43">
        <f t="shared" si="54"/>
        <v>1000</v>
      </c>
      <c r="BC100" s="46">
        <f t="shared" si="69"/>
        <v>0.78539816339744828</v>
      </c>
      <c r="BD100" s="44">
        <f t="shared" si="47"/>
        <v>150</v>
      </c>
      <c r="BE100" s="47">
        <f t="shared" si="70"/>
        <v>1441.3660900948396</v>
      </c>
      <c r="BF100" s="44">
        <f t="shared" si="71"/>
        <v>150</v>
      </c>
      <c r="BG100" s="48">
        <f t="shared" si="72"/>
        <v>188.27499999999998</v>
      </c>
      <c r="BH100" s="48">
        <f t="shared" si="73"/>
        <v>300</v>
      </c>
      <c r="BI100" s="44">
        <f t="shared" si="74"/>
        <v>150</v>
      </c>
      <c r="BJ100" s="44">
        <f t="shared" si="55"/>
        <v>300</v>
      </c>
      <c r="BK100" s="44">
        <f t="shared" si="75"/>
        <v>2700</v>
      </c>
      <c r="BL100" s="49">
        <f t="shared" si="76"/>
        <v>2.7</v>
      </c>
    </row>
    <row r="101" spans="2:64" x14ac:dyDescent="0.25">
      <c r="X101" s="38">
        <v>97</v>
      </c>
      <c r="Y101" s="43">
        <f t="shared" si="48"/>
        <v>1000</v>
      </c>
      <c r="Z101" s="46">
        <f t="shared" si="77"/>
        <v>0.78539816339744828</v>
      </c>
      <c r="AA101" s="44">
        <f t="shared" si="44"/>
        <v>150</v>
      </c>
      <c r="AB101" s="47">
        <f t="shared" si="78"/>
        <v>1441.3660900948396</v>
      </c>
      <c r="AC101" s="44">
        <f t="shared" si="79"/>
        <v>300</v>
      </c>
      <c r="AD101" s="48">
        <f t="shared" si="80"/>
        <v>168.27499999999998</v>
      </c>
      <c r="AE101" s="44">
        <f t="shared" si="81"/>
        <v>900</v>
      </c>
      <c r="AF101" s="47">
        <f t="shared" si="82"/>
        <v>3000</v>
      </c>
      <c r="AG101" s="49">
        <f t="shared" si="83"/>
        <v>3</v>
      </c>
      <c r="AH101" s="43">
        <f t="shared" si="49"/>
        <v>1000</v>
      </c>
      <c r="AI101" s="46">
        <f t="shared" si="56"/>
        <v>0.78539816339744828</v>
      </c>
      <c r="AJ101" s="44">
        <f t="shared" si="45"/>
        <v>150</v>
      </c>
      <c r="AK101" s="47">
        <f t="shared" si="57"/>
        <v>1441.3660900948396</v>
      </c>
      <c r="AL101" s="44">
        <f t="shared" si="58"/>
        <v>150</v>
      </c>
      <c r="AM101" s="48">
        <f t="shared" si="50"/>
        <v>188.27499999999998</v>
      </c>
      <c r="AN101" s="44">
        <f t="shared" si="59"/>
        <v>600</v>
      </c>
      <c r="AO101" s="47">
        <f t="shared" si="60"/>
        <v>2600</v>
      </c>
      <c r="AP101" s="54">
        <f t="shared" si="61"/>
        <v>2.6</v>
      </c>
      <c r="AQ101" s="43">
        <f t="shared" si="51"/>
        <v>1100</v>
      </c>
      <c r="AR101" s="46">
        <f t="shared" si="62"/>
        <v>0.9503317777109126</v>
      </c>
      <c r="AS101" s="44">
        <f t="shared" si="46"/>
        <v>150</v>
      </c>
      <c r="AT101" s="47">
        <f t="shared" si="63"/>
        <v>1191.2116447064789</v>
      </c>
      <c r="AU101" s="44">
        <f t="shared" si="64"/>
        <v>330</v>
      </c>
      <c r="AV101" s="48">
        <f t="shared" si="65"/>
        <v>168.27499999999998</v>
      </c>
      <c r="AW101" s="44">
        <f t="shared" si="52"/>
        <v>600</v>
      </c>
      <c r="AX101" s="44">
        <f t="shared" si="66"/>
        <v>150</v>
      </c>
      <c r="AY101" s="44">
        <f t="shared" si="53"/>
        <v>300</v>
      </c>
      <c r="AZ101" s="47">
        <f t="shared" si="67"/>
        <v>2900</v>
      </c>
      <c r="BA101" s="49">
        <f t="shared" si="68"/>
        <v>2.6363636363636362</v>
      </c>
      <c r="BB101" s="43">
        <f t="shared" si="54"/>
        <v>1000</v>
      </c>
      <c r="BC101" s="46">
        <f t="shared" si="69"/>
        <v>0.78539816339744828</v>
      </c>
      <c r="BD101" s="44">
        <f t="shared" si="47"/>
        <v>150</v>
      </c>
      <c r="BE101" s="47">
        <f t="shared" si="70"/>
        <v>1441.3660900948396</v>
      </c>
      <c r="BF101" s="44">
        <f t="shared" si="71"/>
        <v>150</v>
      </c>
      <c r="BG101" s="48">
        <f t="shared" si="72"/>
        <v>188.27499999999998</v>
      </c>
      <c r="BH101" s="48">
        <f t="shared" si="73"/>
        <v>300</v>
      </c>
      <c r="BI101" s="44">
        <f t="shared" si="74"/>
        <v>150</v>
      </c>
      <c r="BJ101" s="44">
        <f t="shared" si="55"/>
        <v>300</v>
      </c>
      <c r="BK101" s="44">
        <f t="shared" si="75"/>
        <v>2700</v>
      </c>
      <c r="BL101" s="49">
        <f t="shared" si="76"/>
        <v>2.7</v>
      </c>
    </row>
    <row r="102" spans="2:64" x14ac:dyDescent="0.25">
      <c r="X102" s="38">
        <v>98</v>
      </c>
      <c r="Y102" s="43">
        <f t="shared" ref="Y102:Y133" si="84">IF(AG101&lt;=$D$16,Y101,Y101+100)</f>
        <v>1000</v>
      </c>
      <c r="Z102" s="46">
        <f t="shared" si="77"/>
        <v>0.78539816339744828</v>
      </c>
      <c r="AA102" s="44">
        <f t="shared" si="44"/>
        <v>150</v>
      </c>
      <c r="AB102" s="47">
        <f t="shared" si="78"/>
        <v>1441.3660900948396</v>
      </c>
      <c r="AC102" s="44">
        <f t="shared" si="79"/>
        <v>300</v>
      </c>
      <c r="AD102" s="48">
        <f t="shared" si="80"/>
        <v>168.27499999999998</v>
      </c>
      <c r="AE102" s="44">
        <f t="shared" si="81"/>
        <v>900</v>
      </c>
      <c r="AF102" s="47">
        <f t="shared" si="82"/>
        <v>3000</v>
      </c>
      <c r="AG102" s="49">
        <f t="shared" si="83"/>
        <v>3</v>
      </c>
      <c r="AH102" s="43">
        <f t="shared" ref="AH102:AH133" si="85">IF(AP101&lt;=$D$16,AH101,AH101+100)</f>
        <v>1000</v>
      </c>
      <c r="AI102" s="46">
        <f t="shared" si="56"/>
        <v>0.78539816339744828</v>
      </c>
      <c r="AJ102" s="44">
        <f t="shared" si="45"/>
        <v>150</v>
      </c>
      <c r="AK102" s="47">
        <f t="shared" si="57"/>
        <v>1441.3660900948396</v>
      </c>
      <c r="AL102" s="44">
        <f t="shared" si="58"/>
        <v>150</v>
      </c>
      <c r="AM102" s="48">
        <f t="shared" si="50"/>
        <v>188.27499999999998</v>
      </c>
      <c r="AN102" s="44">
        <f t="shared" si="59"/>
        <v>600</v>
      </c>
      <c r="AO102" s="47">
        <f t="shared" si="60"/>
        <v>2600</v>
      </c>
      <c r="AP102" s="54">
        <f t="shared" si="61"/>
        <v>2.6</v>
      </c>
      <c r="AQ102" s="43">
        <f t="shared" ref="AQ102:AQ133" si="86">IF(BA101&lt;=$D$16,AQ101,AQ101+100)</f>
        <v>1100</v>
      </c>
      <c r="AR102" s="46">
        <f t="shared" si="62"/>
        <v>0.9503317777109126</v>
      </c>
      <c r="AS102" s="44">
        <f t="shared" si="46"/>
        <v>150</v>
      </c>
      <c r="AT102" s="47">
        <f t="shared" si="63"/>
        <v>1191.2116447064789</v>
      </c>
      <c r="AU102" s="44">
        <f t="shared" si="64"/>
        <v>330</v>
      </c>
      <c r="AV102" s="48">
        <f t="shared" si="65"/>
        <v>168.27499999999998</v>
      </c>
      <c r="AW102" s="44">
        <f t="shared" si="52"/>
        <v>600</v>
      </c>
      <c r="AX102" s="44">
        <f t="shared" si="66"/>
        <v>150</v>
      </c>
      <c r="AY102" s="44">
        <f t="shared" si="53"/>
        <v>300</v>
      </c>
      <c r="AZ102" s="47">
        <f t="shared" si="67"/>
        <v>2900</v>
      </c>
      <c r="BA102" s="49">
        <f t="shared" si="68"/>
        <v>2.6363636363636362</v>
      </c>
      <c r="BB102" s="43">
        <f t="shared" ref="BB102:BB133" si="87">IF(BL101&lt;=$D$16,BB101,BB101+100)</f>
        <v>1000</v>
      </c>
      <c r="BC102" s="46">
        <f t="shared" si="69"/>
        <v>0.78539816339744828</v>
      </c>
      <c r="BD102" s="44">
        <f t="shared" si="47"/>
        <v>150</v>
      </c>
      <c r="BE102" s="47">
        <f t="shared" si="70"/>
        <v>1441.3660900948396</v>
      </c>
      <c r="BF102" s="44">
        <f t="shared" si="71"/>
        <v>150</v>
      </c>
      <c r="BG102" s="48">
        <f t="shared" si="72"/>
        <v>188.27499999999998</v>
      </c>
      <c r="BH102" s="48">
        <f t="shared" si="73"/>
        <v>300</v>
      </c>
      <c r="BI102" s="44">
        <f t="shared" si="74"/>
        <v>150</v>
      </c>
      <c r="BJ102" s="44">
        <f t="shared" si="55"/>
        <v>300</v>
      </c>
      <c r="BK102" s="44">
        <f t="shared" si="75"/>
        <v>2700</v>
      </c>
      <c r="BL102" s="49">
        <f t="shared" si="76"/>
        <v>2.7</v>
      </c>
    </row>
    <row r="103" spans="2:64" x14ac:dyDescent="0.25">
      <c r="X103" s="38">
        <v>99</v>
      </c>
      <c r="Y103" s="43">
        <f t="shared" si="84"/>
        <v>1000</v>
      </c>
      <c r="Z103" s="46">
        <f t="shared" si="77"/>
        <v>0.78539816339744828</v>
      </c>
      <c r="AA103" s="44">
        <f t="shared" si="44"/>
        <v>150</v>
      </c>
      <c r="AB103" s="47">
        <f t="shared" si="78"/>
        <v>1441.3660900948396</v>
      </c>
      <c r="AC103" s="44">
        <f t="shared" si="79"/>
        <v>300</v>
      </c>
      <c r="AD103" s="48">
        <f t="shared" si="80"/>
        <v>168.27499999999998</v>
      </c>
      <c r="AE103" s="44">
        <f t="shared" si="81"/>
        <v>900</v>
      </c>
      <c r="AF103" s="47">
        <f t="shared" si="82"/>
        <v>3000</v>
      </c>
      <c r="AG103" s="49">
        <f t="shared" si="83"/>
        <v>3</v>
      </c>
      <c r="AH103" s="43">
        <f t="shared" si="85"/>
        <v>1000</v>
      </c>
      <c r="AI103" s="46">
        <f t="shared" si="56"/>
        <v>0.78539816339744828</v>
      </c>
      <c r="AJ103" s="44">
        <f t="shared" si="45"/>
        <v>150</v>
      </c>
      <c r="AK103" s="47">
        <f t="shared" si="57"/>
        <v>1441.3660900948396</v>
      </c>
      <c r="AL103" s="44">
        <f t="shared" si="58"/>
        <v>150</v>
      </c>
      <c r="AM103" s="48">
        <f t="shared" si="50"/>
        <v>188.27499999999998</v>
      </c>
      <c r="AN103" s="44">
        <f t="shared" si="59"/>
        <v>600</v>
      </c>
      <c r="AO103" s="47">
        <f t="shared" si="60"/>
        <v>2600</v>
      </c>
      <c r="AP103" s="54">
        <f t="shared" si="61"/>
        <v>2.6</v>
      </c>
      <c r="AQ103" s="43">
        <f t="shared" si="86"/>
        <v>1100</v>
      </c>
      <c r="AR103" s="46">
        <f t="shared" si="62"/>
        <v>0.9503317777109126</v>
      </c>
      <c r="AS103" s="44">
        <f t="shared" si="46"/>
        <v>150</v>
      </c>
      <c r="AT103" s="47">
        <f t="shared" si="63"/>
        <v>1191.2116447064789</v>
      </c>
      <c r="AU103" s="44">
        <f t="shared" si="64"/>
        <v>330</v>
      </c>
      <c r="AV103" s="48">
        <f t="shared" si="65"/>
        <v>168.27499999999998</v>
      </c>
      <c r="AW103" s="44">
        <f t="shared" si="52"/>
        <v>600</v>
      </c>
      <c r="AX103" s="44">
        <f t="shared" si="66"/>
        <v>150</v>
      </c>
      <c r="AY103" s="44">
        <f t="shared" si="53"/>
        <v>300</v>
      </c>
      <c r="AZ103" s="47">
        <f t="shared" si="67"/>
        <v>2900</v>
      </c>
      <c r="BA103" s="49">
        <f t="shared" si="68"/>
        <v>2.6363636363636362</v>
      </c>
      <c r="BB103" s="43">
        <f t="shared" si="87"/>
        <v>1000</v>
      </c>
      <c r="BC103" s="46">
        <f t="shared" si="69"/>
        <v>0.78539816339744828</v>
      </c>
      <c r="BD103" s="44">
        <f t="shared" si="47"/>
        <v>150</v>
      </c>
      <c r="BE103" s="47">
        <f t="shared" si="70"/>
        <v>1441.3660900948396</v>
      </c>
      <c r="BF103" s="44">
        <f t="shared" si="71"/>
        <v>150</v>
      </c>
      <c r="BG103" s="48">
        <f t="shared" si="72"/>
        <v>188.27499999999998</v>
      </c>
      <c r="BH103" s="48">
        <f t="shared" si="73"/>
        <v>300</v>
      </c>
      <c r="BI103" s="44">
        <f t="shared" si="74"/>
        <v>150</v>
      </c>
      <c r="BJ103" s="44">
        <f t="shared" si="55"/>
        <v>300</v>
      </c>
      <c r="BK103" s="44">
        <f t="shared" si="75"/>
        <v>2700</v>
      </c>
      <c r="BL103" s="49">
        <f t="shared" si="76"/>
        <v>2.7</v>
      </c>
    </row>
    <row r="104" spans="2:64" x14ac:dyDescent="0.25">
      <c r="E104" s="31"/>
      <c r="F104" s="31"/>
      <c r="G104" s="32" t="s">
        <v>50</v>
      </c>
      <c r="H104" s="32"/>
      <c r="I104" s="32"/>
      <c r="J104" s="32"/>
      <c r="K104" s="32"/>
      <c r="L104" s="32"/>
      <c r="M104" s="32"/>
      <c r="N104" s="31"/>
      <c r="O104" s="31"/>
      <c r="P104" s="31"/>
      <c r="Q104" s="31"/>
      <c r="R104" s="31"/>
      <c r="S104" s="31"/>
      <c r="T104" s="31"/>
      <c r="X104" s="38">
        <v>100</v>
      </c>
      <c r="Y104" s="43">
        <f t="shared" si="84"/>
        <v>1000</v>
      </c>
      <c r="Z104" s="46">
        <f t="shared" si="77"/>
        <v>0.78539816339744828</v>
      </c>
      <c r="AA104" s="44">
        <f t="shared" si="44"/>
        <v>150</v>
      </c>
      <c r="AB104" s="47">
        <f t="shared" si="78"/>
        <v>1441.3660900948396</v>
      </c>
      <c r="AC104" s="44">
        <f t="shared" si="79"/>
        <v>300</v>
      </c>
      <c r="AD104" s="48">
        <f t="shared" si="80"/>
        <v>168.27499999999998</v>
      </c>
      <c r="AE104" s="44">
        <f t="shared" si="81"/>
        <v>900</v>
      </c>
      <c r="AF104" s="47">
        <f t="shared" si="82"/>
        <v>3000</v>
      </c>
      <c r="AG104" s="49">
        <f t="shared" si="83"/>
        <v>3</v>
      </c>
      <c r="AH104" s="43">
        <f t="shared" si="85"/>
        <v>1000</v>
      </c>
      <c r="AI104" s="46">
        <f t="shared" si="56"/>
        <v>0.78539816339744828</v>
      </c>
      <c r="AJ104" s="44">
        <f t="shared" si="45"/>
        <v>150</v>
      </c>
      <c r="AK104" s="47">
        <f t="shared" si="57"/>
        <v>1441.3660900948396</v>
      </c>
      <c r="AL104" s="44">
        <f t="shared" si="58"/>
        <v>150</v>
      </c>
      <c r="AM104" s="48">
        <f t="shared" si="50"/>
        <v>188.27499999999998</v>
      </c>
      <c r="AN104" s="44">
        <f t="shared" si="59"/>
        <v>600</v>
      </c>
      <c r="AO104" s="47">
        <f t="shared" si="60"/>
        <v>2600</v>
      </c>
      <c r="AP104" s="54">
        <f t="shared" si="61"/>
        <v>2.6</v>
      </c>
      <c r="AQ104" s="43">
        <f t="shared" si="86"/>
        <v>1100</v>
      </c>
      <c r="AR104" s="46">
        <f t="shared" si="62"/>
        <v>0.9503317777109126</v>
      </c>
      <c r="AS104" s="44">
        <f t="shared" si="46"/>
        <v>150</v>
      </c>
      <c r="AT104" s="47">
        <f t="shared" si="63"/>
        <v>1191.2116447064789</v>
      </c>
      <c r="AU104" s="44">
        <f t="shared" si="64"/>
        <v>330</v>
      </c>
      <c r="AV104" s="48">
        <f t="shared" si="65"/>
        <v>168.27499999999998</v>
      </c>
      <c r="AW104" s="44">
        <f t="shared" si="52"/>
        <v>600</v>
      </c>
      <c r="AX104" s="44">
        <f t="shared" si="66"/>
        <v>150</v>
      </c>
      <c r="AY104" s="44">
        <f t="shared" si="53"/>
        <v>300</v>
      </c>
      <c r="AZ104" s="47">
        <f t="shared" si="67"/>
        <v>2900</v>
      </c>
      <c r="BA104" s="49">
        <f t="shared" si="68"/>
        <v>2.6363636363636362</v>
      </c>
      <c r="BB104" s="43">
        <f t="shared" si="87"/>
        <v>1000</v>
      </c>
      <c r="BC104" s="46">
        <f t="shared" si="69"/>
        <v>0.78539816339744828</v>
      </c>
      <c r="BD104" s="44">
        <f t="shared" si="47"/>
        <v>150</v>
      </c>
      <c r="BE104" s="47">
        <f t="shared" si="70"/>
        <v>1441.3660900948396</v>
      </c>
      <c r="BF104" s="44">
        <f t="shared" si="71"/>
        <v>150</v>
      </c>
      <c r="BG104" s="48">
        <f t="shared" si="72"/>
        <v>188.27499999999998</v>
      </c>
      <c r="BH104" s="48">
        <f t="shared" si="73"/>
        <v>300</v>
      </c>
      <c r="BI104" s="44">
        <f t="shared" si="74"/>
        <v>150</v>
      </c>
      <c r="BJ104" s="44">
        <f t="shared" si="55"/>
        <v>300</v>
      </c>
      <c r="BK104" s="44">
        <f t="shared" si="75"/>
        <v>2700</v>
      </c>
      <c r="BL104" s="49">
        <f t="shared" si="76"/>
        <v>2.7</v>
      </c>
    </row>
    <row r="105" spans="2:64" x14ac:dyDescent="0.25">
      <c r="C105" t="s">
        <v>51</v>
      </c>
      <c r="E105" s="33"/>
      <c r="F105" s="33" t="s">
        <v>52</v>
      </c>
      <c r="G105" s="33">
        <v>0.375</v>
      </c>
      <c r="H105" s="33">
        <v>0.5</v>
      </c>
      <c r="I105" s="34">
        <v>1</v>
      </c>
      <c r="J105" s="33">
        <v>10</v>
      </c>
      <c r="K105" s="33">
        <v>20</v>
      </c>
      <c r="L105" s="33">
        <v>30</v>
      </c>
      <c r="M105" s="32">
        <v>40</v>
      </c>
      <c r="N105" s="33">
        <v>60</v>
      </c>
      <c r="O105" s="33">
        <v>80</v>
      </c>
      <c r="P105" s="33">
        <v>100</v>
      </c>
      <c r="Q105" s="33">
        <v>120</v>
      </c>
      <c r="R105" s="33">
        <v>140</v>
      </c>
      <c r="S105" s="33">
        <v>160</v>
      </c>
      <c r="T105" s="33" t="s">
        <v>53</v>
      </c>
      <c r="X105" s="38">
        <v>101</v>
      </c>
      <c r="Y105" s="43">
        <f t="shared" si="84"/>
        <v>1000</v>
      </c>
      <c r="Z105" s="46">
        <f t="shared" si="77"/>
        <v>0.78539816339744828</v>
      </c>
      <c r="AA105" s="44">
        <f t="shared" si="44"/>
        <v>150</v>
      </c>
      <c r="AB105" s="47">
        <f t="shared" ref="AB105:AB168" si="88">MAX(450,$Q$32/Z105*1000)</f>
        <v>1441.3660900948396</v>
      </c>
      <c r="AC105" s="44">
        <f t="shared" ref="AC105:AC168" si="89">MAX(0.3*Y105,300)</f>
        <v>300</v>
      </c>
      <c r="AD105" s="48">
        <f t="shared" si="80"/>
        <v>168.27499999999998</v>
      </c>
      <c r="AE105" s="44">
        <f t="shared" ref="AE105:AE168" si="90">MAX(0.9*Y105,900)</f>
        <v>900</v>
      </c>
      <c r="AF105" s="47">
        <f t="shared" ref="AF105:AF168" si="91">CEILING(AA105+AB105+AC105+AD105+AE105,100)</f>
        <v>3000</v>
      </c>
      <c r="AG105" s="49">
        <f t="shared" ref="AG105:AG168" si="92">AF105/Y105</f>
        <v>3</v>
      </c>
      <c r="AH105" s="43">
        <f t="shared" si="85"/>
        <v>1000</v>
      </c>
      <c r="AI105" s="46">
        <f t="shared" si="56"/>
        <v>0.78539816339744828</v>
      </c>
      <c r="AJ105" s="44">
        <f t="shared" si="45"/>
        <v>150</v>
      </c>
      <c r="AK105" s="47">
        <f t="shared" ref="AK105:AK168" si="93">MAX(450,$Q$32/AI105*1000)</f>
        <v>1441.3660900948396</v>
      </c>
      <c r="AL105" s="44">
        <f t="shared" ref="AL105:AL168" si="94">MAX(0.05*AH105,150)</f>
        <v>150</v>
      </c>
      <c r="AM105" s="48">
        <f t="shared" si="50"/>
        <v>188.27499999999998</v>
      </c>
      <c r="AN105" s="44">
        <f t="shared" ref="AN105:AN168" si="95">MAX(0.6*AH105,600)</f>
        <v>600</v>
      </c>
      <c r="AO105" s="47">
        <f t="shared" ref="AO105:AO168" si="96">CEILING(AJ105+AK105+AL105+AM105+AN105,100)</f>
        <v>2600</v>
      </c>
      <c r="AP105" s="54">
        <f t="shared" ref="AP105:AP168" si="97">AO105/AH105</f>
        <v>2.6</v>
      </c>
      <c r="AQ105" s="43">
        <f t="shared" si="86"/>
        <v>1100</v>
      </c>
      <c r="AR105" s="46">
        <f t="shared" si="62"/>
        <v>0.9503317777109126</v>
      </c>
      <c r="AS105" s="44">
        <f t="shared" si="46"/>
        <v>150</v>
      </c>
      <c r="AT105" s="47">
        <f t="shared" si="63"/>
        <v>1191.2116447064789</v>
      </c>
      <c r="AU105" s="44">
        <f t="shared" si="64"/>
        <v>330</v>
      </c>
      <c r="AV105" s="48">
        <f t="shared" si="65"/>
        <v>168.27499999999998</v>
      </c>
      <c r="AW105" s="44">
        <f t="shared" si="52"/>
        <v>600</v>
      </c>
      <c r="AX105" s="44">
        <f t="shared" si="66"/>
        <v>150</v>
      </c>
      <c r="AY105" s="44">
        <f t="shared" si="53"/>
        <v>300</v>
      </c>
      <c r="AZ105" s="47">
        <f t="shared" si="67"/>
        <v>2900</v>
      </c>
      <c r="BA105" s="49">
        <f t="shared" si="68"/>
        <v>2.6363636363636362</v>
      </c>
      <c r="BB105" s="43">
        <f t="shared" si="87"/>
        <v>1000</v>
      </c>
      <c r="BC105" s="46">
        <f t="shared" si="69"/>
        <v>0.78539816339744828</v>
      </c>
      <c r="BD105" s="44">
        <f t="shared" si="47"/>
        <v>150</v>
      </c>
      <c r="BE105" s="47">
        <f t="shared" si="70"/>
        <v>1441.3660900948396</v>
      </c>
      <c r="BF105" s="44">
        <f t="shared" si="71"/>
        <v>150</v>
      </c>
      <c r="BG105" s="48">
        <f t="shared" si="72"/>
        <v>188.27499999999998</v>
      </c>
      <c r="BH105" s="48">
        <f t="shared" si="73"/>
        <v>300</v>
      </c>
      <c r="BI105" s="44">
        <f t="shared" si="74"/>
        <v>150</v>
      </c>
      <c r="BJ105" s="44">
        <f t="shared" si="55"/>
        <v>300</v>
      </c>
      <c r="BK105" s="44">
        <f t="shared" si="75"/>
        <v>2700</v>
      </c>
      <c r="BL105" s="49">
        <f t="shared" si="76"/>
        <v>2.7</v>
      </c>
    </row>
    <row r="106" spans="2:64" x14ac:dyDescent="0.25">
      <c r="B106">
        <v>1</v>
      </c>
      <c r="C106" s="33">
        <v>0.375</v>
      </c>
      <c r="D106">
        <v>1</v>
      </c>
      <c r="E106" s="33">
        <v>1</v>
      </c>
      <c r="F106" s="33">
        <v>0.5</v>
      </c>
      <c r="G106" s="33"/>
      <c r="H106" s="33"/>
      <c r="I106" s="33"/>
      <c r="J106" s="33"/>
      <c r="K106" s="33"/>
      <c r="L106" s="33"/>
      <c r="M106" s="32">
        <v>0.622</v>
      </c>
      <c r="N106" s="33"/>
      <c r="O106" s="33">
        <v>0.54600000000000004</v>
      </c>
      <c r="P106" s="33"/>
      <c r="Q106" s="33"/>
      <c r="R106" s="33"/>
      <c r="S106" s="33">
        <v>0.46600000000000003</v>
      </c>
      <c r="T106" s="33">
        <v>0.84</v>
      </c>
      <c r="U106" s="33">
        <v>1</v>
      </c>
      <c r="X106" s="38">
        <v>102</v>
      </c>
      <c r="Y106" s="43">
        <f t="shared" si="84"/>
        <v>1000</v>
      </c>
      <c r="Z106" s="46">
        <f t="shared" si="77"/>
        <v>0.78539816339744828</v>
      </c>
      <c r="AA106" s="44">
        <f t="shared" si="44"/>
        <v>150</v>
      </c>
      <c r="AB106" s="47">
        <f t="shared" si="88"/>
        <v>1441.3660900948396</v>
      </c>
      <c r="AC106" s="44">
        <f t="shared" si="89"/>
        <v>300</v>
      </c>
      <c r="AD106" s="48">
        <f t="shared" si="80"/>
        <v>168.27499999999998</v>
      </c>
      <c r="AE106" s="44">
        <f t="shared" si="90"/>
        <v>900</v>
      </c>
      <c r="AF106" s="47">
        <f t="shared" si="91"/>
        <v>3000</v>
      </c>
      <c r="AG106" s="49">
        <f t="shared" si="92"/>
        <v>3</v>
      </c>
      <c r="AH106" s="43">
        <f t="shared" si="85"/>
        <v>1000</v>
      </c>
      <c r="AI106" s="46">
        <f t="shared" si="56"/>
        <v>0.78539816339744828</v>
      </c>
      <c r="AJ106" s="44">
        <f t="shared" si="45"/>
        <v>150</v>
      </c>
      <c r="AK106" s="47">
        <f t="shared" si="93"/>
        <v>1441.3660900948396</v>
      </c>
      <c r="AL106" s="44">
        <f t="shared" si="94"/>
        <v>150</v>
      </c>
      <c r="AM106" s="48">
        <f t="shared" si="50"/>
        <v>188.27499999999998</v>
      </c>
      <c r="AN106" s="44">
        <f t="shared" si="95"/>
        <v>600</v>
      </c>
      <c r="AO106" s="47">
        <f t="shared" si="96"/>
        <v>2600</v>
      </c>
      <c r="AP106" s="54">
        <f t="shared" si="97"/>
        <v>2.6</v>
      </c>
      <c r="AQ106" s="43">
        <f t="shared" si="86"/>
        <v>1100</v>
      </c>
      <c r="AR106" s="46">
        <f t="shared" si="62"/>
        <v>0.9503317777109126</v>
      </c>
      <c r="AS106" s="44">
        <f t="shared" si="46"/>
        <v>150</v>
      </c>
      <c r="AT106" s="47">
        <f t="shared" si="63"/>
        <v>1191.2116447064789</v>
      </c>
      <c r="AU106" s="44">
        <f t="shared" si="64"/>
        <v>330</v>
      </c>
      <c r="AV106" s="48">
        <f t="shared" si="65"/>
        <v>168.27499999999998</v>
      </c>
      <c r="AW106" s="44">
        <f t="shared" si="52"/>
        <v>600</v>
      </c>
      <c r="AX106" s="44">
        <f t="shared" si="66"/>
        <v>150</v>
      </c>
      <c r="AY106" s="44">
        <f t="shared" si="53"/>
        <v>300</v>
      </c>
      <c r="AZ106" s="47">
        <f t="shared" si="67"/>
        <v>2900</v>
      </c>
      <c r="BA106" s="49">
        <f t="shared" si="68"/>
        <v>2.6363636363636362</v>
      </c>
      <c r="BB106" s="43">
        <f t="shared" si="87"/>
        <v>1000</v>
      </c>
      <c r="BC106" s="46">
        <f t="shared" si="69"/>
        <v>0.78539816339744828</v>
      </c>
      <c r="BD106" s="44">
        <f t="shared" si="47"/>
        <v>150</v>
      </c>
      <c r="BE106" s="47">
        <f t="shared" si="70"/>
        <v>1441.3660900948396</v>
      </c>
      <c r="BF106" s="44">
        <f t="shared" si="71"/>
        <v>150</v>
      </c>
      <c r="BG106" s="48">
        <f t="shared" si="72"/>
        <v>188.27499999999998</v>
      </c>
      <c r="BH106" s="48">
        <f t="shared" si="73"/>
        <v>300</v>
      </c>
      <c r="BI106" s="44">
        <f t="shared" si="74"/>
        <v>150</v>
      </c>
      <c r="BJ106" s="44">
        <f t="shared" si="55"/>
        <v>300</v>
      </c>
      <c r="BK106" s="44">
        <f t="shared" si="75"/>
        <v>2700</v>
      </c>
      <c r="BL106" s="49">
        <f t="shared" si="76"/>
        <v>2.7</v>
      </c>
    </row>
    <row r="107" spans="2:64" x14ac:dyDescent="0.25">
      <c r="B107">
        <v>2</v>
      </c>
      <c r="C107" s="33">
        <v>0.5</v>
      </c>
      <c r="D107">
        <v>2</v>
      </c>
      <c r="E107" s="33">
        <f t="shared" ref="E107:E138" si="98">1+E106</f>
        <v>2</v>
      </c>
      <c r="F107" s="33">
        <v>0.75</v>
      </c>
      <c r="G107" s="33"/>
      <c r="H107" s="33"/>
      <c r="I107" s="33"/>
      <c r="J107" s="33"/>
      <c r="K107" s="33"/>
      <c r="L107" s="33"/>
      <c r="M107" s="32">
        <v>0.82399999999999995</v>
      </c>
      <c r="N107" s="33"/>
      <c r="O107" s="33">
        <v>0.74199999999999999</v>
      </c>
      <c r="P107" s="33"/>
      <c r="Q107" s="33"/>
      <c r="R107" s="33"/>
      <c r="S107" s="33">
        <v>0.61199999999999999</v>
      </c>
      <c r="T107" s="33">
        <v>1.05</v>
      </c>
      <c r="U107" s="33">
        <f t="shared" ref="U107:U138" si="99">1+U106</f>
        <v>2</v>
      </c>
      <c r="X107" s="38">
        <v>103</v>
      </c>
      <c r="Y107" s="43">
        <f t="shared" si="84"/>
        <v>1000</v>
      </c>
      <c r="Z107" s="46">
        <f t="shared" si="77"/>
        <v>0.78539816339744828</v>
      </c>
      <c r="AA107" s="44">
        <f t="shared" si="44"/>
        <v>150</v>
      </c>
      <c r="AB107" s="47">
        <f t="shared" si="88"/>
        <v>1441.3660900948396</v>
      </c>
      <c r="AC107" s="44">
        <f t="shared" si="89"/>
        <v>300</v>
      </c>
      <c r="AD107" s="48">
        <f t="shared" si="80"/>
        <v>168.27499999999998</v>
      </c>
      <c r="AE107" s="44">
        <f t="shared" si="90"/>
        <v>900</v>
      </c>
      <c r="AF107" s="47">
        <f t="shared" si="91"/>
        <v>3000</v>
      </c>
      <c r="AG107" s="49">
        <f t="shared" si="92"/>
        <v>3</v>
      </c>
      <c r="AH107" s="43">
        <f t="shared" si="85"/>
        <v>1000</v>
      </c>
      <c r="AI107" s="46">
        <f t="shared" si="56"/>
        <v>0.78539816339744828</v>
      </c>
      <c r="AJ107" s="44">
        <f t="shared" si="45"/>
        <v>150</v>
      </c>
      <c r="AK107" s="47">
        <f t="shared" si="93"/>
        <v>1441.3660900948396</v>
      </c>
      <c r="AL107" s="44">
        <f t="shared" si="94"/>
        <v>150</v>
      </c>
      <c r="AM107" s="48">
        <f t="shared" si="50"/>
        <v>188.27499999999998</v>
      </c>
      <c r="AN107" s="44">
        <f t="shared" si="95"/>
        <v>600</v>
      </c>
      <c r="AO107" s="47">
        <f t="shared" si="96"/>
        <v>2600</v>
      </c>
      <c r="AP107" s="54">
        <f t="shared" si="97"/>
        <v>2.6</v>
      </c>
      <c r="AQ107" s="43">
        <f t="shared" si="86"/>
        <v>1100</v>
      </c>
      <c r="AR107" s="46">
        <f t="shared" si="62"/>
        <v>0.9503317777109126</v>
      </c>
      <c r="AS107" s="44">
        <f t="shared" si="46"/>
        <v>150</v>
      </c>
      <c r="AT107" s="47">
        <f t="shared" si="63"/>
        <v>1191.2116447064789</v>
      </c>
      <c r="AU107" s="44">
        <f t="shared" si="64"/>
        <v>330</v>
      </c>
      <c r="AV107" s="48">
        <f t="shared" si="65"/>
        <v>168.27499999999998</v>
      </c>
      <c r="AW107" s="44">
        <f t="shared" si="52"/>
        <v>600</v>
      </c>
      <c r="AX107" s="44">
        <f t="shared" si="66"/>
        <v>150</v>
      </c>
      <c r="AY107" s="44">
        <f t="shared" si="53"/>
        <v>300</v>
      </c>
      <c r="AZ107" s="47">
        <f t="shared" si="67"/>
        <v>2900</v>
      </c>
      <c r="BA107" s="49">
        <f t="shared" si="68"/>
        <v>2.6363636363636362</v>
      </c>
      <c r="BB107" s="43">
        <f t="shared" si="87"/>
        <v>1000</v>
      </c>
      <c r="BC107" s="46">
        <f t="shared" si="69"/>
        <v>0.78539816339744828</v>
      </c>
      <c r="BD107" s="44">
        <f t="shared" si="47"/>
        <v>150</v>
      </c>
      <c r="BE107" s="47">
        <f t="shared" si="70"/>
        <v>1441.3660900948396</v>
      </c>
      <c r="BF107" s="44">
        <f t="shared" si="71"/>
        <v>150</v>
      </c>
      <c r="BG107" s="48">
        <f t="shared" si="72"/>
        <v>188.27499999999998</v>
      </c>
      <c r="BH107" s="48">
        <f t="shared" si="73"/>
        <v>300</v>
      </c>
      <c r="BI107" s="44">
        <f t="shared" si="74"/>
        <v>150</v>
      </c>
      <c r="BJ107" s="44">
        <f t="shared" si="55"/>
        <v>300</v>
      </c>
      <c r="BK107" s="44">
        <f t="shared" si="75"/>
        <v>2700</v>
      </c>
      <c r="BL107" s="49">
        <f t="shared" si="76"/>
        <v>2.7</v>
      </c>
    </row>
    <row r="108" spans="2:64" x14ac:dyDescent="0.25">
      <c r="B108">
        <v>3</v>
      </c>
      <c r="C108" s="34">
        <v>1</v>
      </c>
      <c r="D108">
        <v>3</v>
      </c>
      <c r="E108" s="33">
        <f t="shared" si="98"/>
        <v>3</v>
      </c>
      <c r="F108" s="33">
        <v>1</v>
      </c>
      <c r="G108" s="33">
        <v>0.56499999999999995</v>
      </c>
      <c r="H108" s="33"/>
      <c r="I108" s="33"/>
      <c r="J108" s="33"/>
      <c r="K108" s="33"/>
      <c r="L108" s="33"/>
      <c r="M108" s="32">
        <v>1.0489999999999999</v>
      </c>
      <c r="N108" s="33"/>
      <c r="O108" s="33">
        <v>0.95699999999999996</v>
      </c>
      <c r="P108" s="33"/>
      <c r="Q108" s="33"/>
      <c r="R108" s="33"/>
      <c r="S108" s="33">
        <v>0.81499999999999995</v>
      </c>
      <c r="T108" s="33">
        <v>1.3149999999999999</v>
      </c>
      <c r="U108" s="33">
        <f t="shared" si="99"/>
        <v>3</v>
      </c>
      <c r="X108" s="38">
        <v>104</v>
      </c>
      <c r="Y108" s="43">
        <f t="shared" si="84"/>
        <v>1000</v>
      </c>
      <c r="Z108" s="46">
        <f t="shared" si="77"/>
        <v>0.78539816339744828</v>
      </c>
      <c r="AA108" s="44">
        <f t="shared" si="44"/>
        <v>150</v>
      </c>
      <c r="AB108" s="47">
        <f t="shared" si="88"/>
        <v>1441.3660900948396</v>
      </c>
      <c r="AC108" s="44">
        <f t="shared" si="89"/>
        <v>300</v>
      </c>
      <c r="AD108" s="48">
        <f t="shared" si="80"/>
        <v>168.27499999999998</v>
      </c>
      <c r="AE108" s="44">
        <f t="shared" si="90"/>
        <v>900</v>
      </c>
      <c r="AF108" s="47">
        <f t="shared" si="91"/>
        <v>3000</v>
      </c>
      <c r="AG108" s="49">
        <f t="shared" si="92"/>
        <v>3</v>
      </c>
      <c r="AH108" s="43">
        <f t="shared" si="85"/>
        <v>1000</v>
      </c>
      <c r="AI108" s="46">
        <f t="shared" si="56"/>
        <v>0.78539816339744828</v>
      </c>
      <c r="AJ108" s="44">
        <f t="shared" si="45"/>
        <v>150</v>
      </c>
      <c r="AK108" s="47">
        <f t="shared" si="93"/>
        <v>1441.3660900948396</v>
      </c>
      <c r="AL108" s="44">
        <f t="shared" si="94"/>
        <v>150</v>
      </c>
      <c r="AM108" s="48">
        <f t="shared" si="50"/>
        <v>188.27499999999998</v>
      </c>
      <c r="AN108" s="44">
        <f t="shared" si="95"/>
        <v>600</v>
      </c>
      <c r="AO108" s="47">
        <f t="shared" si="96"/>
        <v>2600</v>
      </c>
      <c r="AP108" s="54">
        <f t="shared" si="97"/>
        <v>2.6</v>
      </c>
      <c r="AQ108" s="43">
        <f t="shared" si="86"/>
        <v>1100</v>
      </c>
      <c r="AR108" s="46">
        <f t="shared" si="62"/>
        <v>0.9503317777109126</v>
      </c>
      <c r="AS108" s="44">
        <f t="shared" si="46"/>
        <v>150</v>
      </c>
      <c r="AT108" s="47">
        <f t="shared" si="63"/>
        <v>1191.2116447064789</v>
      </c>
      <c r="AU108" s="44">
        <f t="shared" si="64"/>
        <v>330</v>
      </c>
      <c r="AV108" s="48">
        <f t="shared" si="65"/>
        <v>168.27499999999998</v>
      </c>
      <c r="AW108" s="44">
        <f t="shared" si="52"/>
        <v>600</v>
      </c>
      <c r="AX108" s="44">
        <f t="shared" si="66"/>
        <v>150</v>
      </c>
      <c r="AY108" s="44">
        <f t="shared" si="53"/>
        <v>300</v>
      </c>
      <c r="AZ108" s="47">
        <f t="shared" si="67"/>
        <v>2900</v>
      </c>
      <c r="BA108" s="49">
        <f t="shared" si="68"/>
        <v>2.6363636363636362</v>
      </c>
      <c r="BB108" s="43">
        <f t="shared" si="87"/>
        <v>1000</v>
      </c>
      <c r="BC108" s="46">
        <f t="shared" si="69"/>
        <v>0.78539816339744828</v>
      </c>
      <c r="BD108" s="44">
        <f t="shared" si="47"/>
        <v>150</v>
      </c>
      <c r="BE108" s="47">
        <f t="shared" si="70"/>
        <v>1441.3660900948396</v>
      </c>
      <c r="BF108" s="44">
        <f t="shared" si="71"/>
        <v>150</v>
      </c>
      <c r="BG108" s="48">
        <f t="shared" si="72"/>
        <v>188.27499999999998</v>
      </c>
      <c r="BH108" s="48">
        <f t="shared" si="73"/>
        <v>300</v>
      </c>
      <c r="BI108" s="44">
        <f t="shared" si="74"/>
        <v>150</v>
      </c>
      <c r="BJ108" s="44">
        <f t="shared" si="55"/>
        <v>300</v>
      </c>
      <c r="BK108" s="44">
        <f t="shared" si="75"/>
        <v>2700</v>
      </c>
      <c r="BL108" s="49">
        <f t="shared" si="76"/>
        <v>2.7</v>
      </c>
    </row>
    <row r="109" spans="2:64" x14ac:dyDescent="0.25">
      <c r="B109">
        <v>4</v>
      </c>
      <c r="C109" s="33">
        <v>10</v>
      </c>
      <c r="D109">
        <v>4</v>
      </c>
      <c r="E109" s="33">
        <f t="shared" si="98"/>
        <v>4</v>
      </c>
      <c r="F109" s="33">
        <v>1.5</v>
      </c>
      <c r="G109" s="33">
        <v>1.1499999999999999</v>
      </c>
      <c r="H109" s="33"/>
      <c r="I109" s="33"/>
      <c r="J109" s="33"/>
      <c r="K109" s="33"/>
      <c r="L109" s="33"/>
      <c r="M109" s="32">
        <v>1.61</v>
      </c>
      <c r="N109" s="33"/>
      <c r="O109" s="33">
        <v>1.5</v>
      </c>
      <c r="P109" s="33"/>
      <c r="Q109" s="33"/>
      <c r="R109" s="33"/>
      <c r="S109" s="33">
        <v>1.3380000000000001</v>
      </c>
      <c r="T109" s="33">
        <v>1.9</v>
      </c>
      <c r="U109" s="33">
        <f t="shared" si="99"/>
        <v>4</v>
      </c>
      <c r="X109" s="38">
        <v>105</v>
      </c>
      <c r="Y109" s="43">
        <f t="shared" si="84"/>
        <v>1000</v>
      </c>
      <c r="Z109" s="46">
        <f t="shared" si="77"/>
        <v>0.78539816339744828</v>
      </c>
      <c r="AA109" s="44">
        <f t="shared" si="44"/>
        <v>150</v>
      </c>
      <c r="AB109" s="47">
        <f t="shared" si="88"/>
        <v>1441.3660900948396</v>
      </c>
      <c r="AC109" s="44">
        <f t="shared" si="89"/>
        <v>300</v>
      </c>
      <c r="AD109" s="48">
        <f t="shared" si="80"/>
        <v>168.27499999999998</v>
      </c>
      <c r="AE109" s="44">
        <f t="shared" si="90"/>
        <v>900</v>
      </c>
      <c r="AF109" s="47">
        <f t="shared" si="91"/>
        <v>3000</v>
      </c>
      <c r="AG109" s="49">
        <f t="shared" si="92"/>
        <v>3</v>
      </c>
      <c r="AH109" s="43">
        <f t="shared" si="85"/>
        <v>1000</v>
      </c>
      <c r="AI109" s="46">
        <f t="shared" si="56"/>
        <v>0.78539816339744828</v>
      </c>
      <c r="AJ109" s="44">
        <f t="shared" si="45"/>
        <v>150</v>
      </c>
      <c r="AK109" s="47">
        <f t="shared" si="93"/>
        <v>1441.3660900948396</v>
      </c>
      <c r="AL109" s="44">
        <f t="shared" si="94"/>
        <v>150</v>
      </c>
      <c r="AM109" s="48">
        <f t="shared" si="50"/>
        <v>188.27499999999998</v>
      </c>
      <c r="AN109" s="44">
        <f t="shared" si="95"/>
        <v>600</v>
      </c>
      <c r="AO109" s="47">
        <f t="shared" si="96"/>
        <v>2600</v>
      </c>
      <c r="AP109" s="54">
        <f t="shared" si="97"/>
        <v>2.6</v>
      </c>
      <c r="AQ109" s="43">
        <f t="shared" si="86"/>
        <v>1100</v>
      </c>
      <c r="AR109" s="46">
        <f t="shared" si="62"/>
        <v>0.9503317777109126</v>
      </c>
      <c r="AS109" s="44">
        <f t="shared" si="46"/>
        <v>150</v>
      </c>
      <c r="AT109" s="47">
        <f t="shared" si="63"/>
        <v>1191.2116447064789</v>
      </c>
      <c r="AU109" s="44">
        <f t="shared" si="64"/>
        <v>330</v>
      </c>
      <c r="AV109" s="48">
        <f t="shared" si="65"/>
        <v>168.27499999999998</v>
      </c>
      <c r="AW109" s="44">
        <f t="shared" si="52"/>
        <v>600</v>
      </c>
      <c r="AX109" s="44">
        <f t="shared" si="66"/>
        <v>150</v>
      </c>
      <c r="AY109" s="44">
        <f t="shared" si="53"/>
        <v>300</v>
      </c>
      <c r="AZ109" s="47">
        <f t="shared" si="67"/>
        <v>2900</v>
      </c>
      <c r="BA109" s="49">
        <f t="shared" si="68"/>
        <v>2.6363636363636362</v>
      </c>
      <c r="BB109" s="43">
        <f t="shared" si="87"/>
        <v>1000</v>
      </c>
      <c r="BC109" s="46">
        <f t="shared" si="69"/>
        <v>0.78539816339744828</v>
      </c>
      <c r="BD109" s="44">
        <f t="shared" si="47"/>
        <v>150</v>
      </c>
      <c r="BE109" s="47">
        <f t="shared" si="70"/>
        <v>1441.3660900948396</v>
      </c>
      <c r="BF109" s="44">
        <f t="shared" si="71"/>
        <v>150</v>
      </c>
      <c r="BG109" s="48">
        <f t="shared" si="72"/>
        <v>188.27499999999998</v>
      </c>
      <c r="BH109" s="48">
        <f t="shared" si="73"/>
        <v>300</v>
      </c>
      <c r="BI109" s="44">
        <f t="shared" si="74"/>
        <v>150</v>
      </c>
      <c r="BJ109" s="44">
        <f t="shared" si="55"/>
        <v>300</v>
      </c>
      <c r="BK109" s="44">
        <f t="shared" si="75"/>
        <v>2700</v>
      </c>
      <c r="BL109" s="49">
        <f t="shared" si="76"/>
        <v>2.7</v>
      </c>
    </row>
    <row r="110" spans="2:64" x14ac:dyDescent="0.25">
      <c r="B110">
        <v>5</v>
      </c>
      <c r="C110" s="33">
        <v>20</v>
      </c>
      <c r="D110">
        <v>5</v>
      </c>
      <c r="E110" s="33">
        <f t="shared" si="98"/>
        <v>5</v>
      </c>
      <c r="F110" s="33">
        <v>2</v>
      </c>
      <c r="G110" s="33">
        <v>1.625</v>
      </c>
      <c r="H110" s="33"/>
      <c r="I110" s="33"/>
      <c r="J110" s="33"/>
      <c r="K110" s="33"/>
      <c r="L110" s="33"/>
      <c r="M110" s="32">
        <v>2.0670000000000002</v>
      </c>
      <c r="N110" s="33"/>
      <c r="O110" s="33">
        <v>1.9390000000000001</v>
      </c>
      <c r="P110" s="33"/>
      <c r="Q110" s="33"/>
      <c r="R110" s="33"/>
      <c r="S110" s="33">
        <v>1.6870000000000001</v>
      </c>
      <c r="T110" s="33">
        <v>2.375</v>
      </c>
      <c r="U110" s="33">
        <f t="shared" si="99"/>
        <v>5</v>
      </c>
      <c r="X110" s="38">
        <v>106</v>
      </c>
      <c r="Y110" s="43">
        <f t="shared" si="84"/>
        <v>1000</v>
      </c>
      <c r="Z110" s="46">
        <f t="shared" si="77"/>
        <v>0.78539816339744828</v>
      </c>
      <c r="AA110" s="44">
        <f t="shared" si="44"/>
        <v>150</v>
      </c>
      <c r="AB110" s="47">
        <f t="shared" si="88"/>
        <v>1441.3660900948396</v>
      </c>
      <c r="AC110" s="44">
        <f t="shared" si="89"/>
        <v>300</v>
      </c>
      <c r="AD110" s="48">
        <f t="shared" si="80"/>
        <v>168.27499999999998</v>
      </c>
      <c r="AE110" s="44">
        <f t="shared" si="90"/>
        <v>900</v>
      </c>
      <c r="AF110" s="47">
        <f t="shared" si="91"/>
        <v>3000</v>
      </c>
      <c r="AG110" s="49">
        <f t="shared" si="92"/>
        <v>3</v>
      </c>
      <c r="AH110" s="43">
        <f t="shared" si="85"/>
        <v>1000</v>
      </c>
      <c r="AI110" s="46">
        <f t="shared" si="56"/>
        <v>0.78539816339744828</v>
      </c>
      <c r="AJ110" s="44">
        <f t="shared" si="45"/>
        <v>150</v>
      </c>
      <c r="AK110" s="47">
        <f t="shared" si="93"/>
        <v>1441.3660900948396</v>
      </c>
      <c r="AL110" s="44">
        <f t="shared" si="94"/>
        <v>150</v>
      </c>
      <c r="AM110" s="48">
        <f t="shared" si="50"/>
        <v>188.27499999999998</v>
      </c>
      <c r="AN110" s="44">
        <f t="shared" si="95"/>
        <v>600</v>
      </c>
      <c r="AO110" s="47">
        <f t="shared" si="96"/>
        <v>2600</v>
      </c>
      <c r="AP110" s="54">
        <f t="shared" si="97"/>
        <v>2.6</v>
      </c>
      <c r="AQ110" s="43">
        <f t="shared" si="86"/>
        <v>1100</v>
      </c>
      <c r="AR110" s="46">
        <f t="shared" si="62"/>
        <v>0.9503317777109126</v>
      </c>
      <c r="AS110" s="44">
        <f t="shared" si="46"/>
        <v>150</v>
      </c>
      <c r="AT110" s="47">
        <f t="shared" si="63"/>
        <v>1191.2116447064789</v>
      </c>
      <c r="AU110" s="44">
        <f t="shared" si="64"/>
        <v>330</v>
      </c>
      <c r="AV110" s="48">
        <f t="shared" si="65"/>
        <v>168.27499999999998</v>
      </c>
      <c r="AW110" s="44">
        <f t="shared" si="52"/>
        <v>600</v>
      </c>
      <c r="AX110" s="44">
        <f t="shared" si="66"/>
        <v>150</v>
      </c>
      <c r="AY110" s="44">
        <f t="shared" si="53"/>
        <v>300</v>
      </c>
      <c r="AZ110" s="47">
        <f t="shared" si="67"/>
        <v>2900</v>
      </c>
      <c r="BA110" s="49">
        <f t="shared" si="68"/>
        <v>2.6363636363636362</v>
      </c>
      <c r="BB110" s="43">
        <f t="shared" si="87"/>
        <v>1000</v>
      </c>
      <c r="BC110" s="46">
        <f t="shared" si="69"/>
        <v>0.78539816339744828</v>
      </c>
      <c r="BD110" s="44">
        <f t="shared" si="47"/>
        <v>150</v>
      </c>
      <c r="BE110" s="47">
        <f t="shared" si="70"/>
        <v>1441.3660900948396</v>
      </c>
      <c r="BF110" s="44">
        <f t="shared" si="71"/>
        <v>150</v>
      </c>
      <c r="BG110" s="48">
        <f t="shared" si="72"/>
        <v>188.27499999999998</v>
      </c>
      <c r="BH110" s="48">
        <f t="shared" si="73"/>
        <v>300</v>
      </c>
      <c r="BI110" s="44">
        <f t="shared" si="74"/>
        <v>150</v>
      </c>
      <c r="BJ110" s="44">
        <f t="shared" si="55"/>
        <v>300</v>
      </c>
      <c r="BK110" s="44">
        <f t="shared" si="75"/>
        <v>2700</v>
      </c>
      <c r="BL110" s="49">
        <f t="shared" si="76"/>
        <v>2.7</v>
      </c>
    </row>
    <row r="111" spans="2:64" x14ac:dyDescent="0.25">
      <c r="B111">
        <v>6</v>
      </c>
      <c r="C111" s="33">
        <v>30</v>
      </c>
      <c r="D111">
        <v>6</v>
      </c>
      <c r="E111" s="33">
        <f t="shared" si="98"/>
        <v>6</v>
      </c>
      <c r="F111" s="33">
        <v>3</v>
      </c>
      <c r="G111" s="33">
        <v>2.75</v>
      </c>
      <c r="H111" s="33"/>
      <c r="I111" s="33"/>
      <c r="J111" s="33"/>
      <c r="K111" s="33"/>
      <c r="L111" s="33"/>
      <c r="M111" s="32">
        <v>3.0680000000000001</v>
      </c>
      <c r="N111" s="33"/>
      <c r="O111" s="33">
        <v>2.9</v>
      </c>
      <c r="P111" s="33"/>
      <c r="Q111" s="33"/>
      <c r="R111" s="33"/>
      <c r="S111" s="33">
        <v>2.6240000000000001</v>
      </c>
      <c r="T111" s="33">
        <v>3.5</v>
      </c>
      <c r="U111" s="33">
        <f t="shared" si="99"/>
        <v>6</v>
      </c>
      <c r="X111" s="38">
        <v>107</v>
      </c>
      <c r="Y111" s="43">
        <f t="shared" si="84"/>
        <v>1000</v>
      </c>
      <c r="Z111" s="46">
        <f t="shared" si="77"/>
        <v>0.78539816339744828</v>
      </c>
      <c r="AA111" s="44">
        <f t="shared" si="44"/>
        <v>150</v>
      </c>
      <c r="AB111" s="47">
        <f t="shared" si="88"/>
        <v>1441.3660900948396</v>
      </c>
      <c r="AC111" s="44">
        <f t="shared" si="89"/>
        <v>300</v>
      </c>
      <c r="AD111" s="48">
        <f t="shared" si="80"/>
        <v>168.27499999999998</v>
      </c>
      <c r="AE111" s="44">
        <f t="shared" si="90"/>
        <v>900</v>
      </c>
      <c r="AF111" s="47">
        <f t="shared" si="91"/>
        <v>3000</v>
      </c>
      <c r="AG111" s="49">
        <f t="shared" si="92"/>
        <v>3</v>
      </c>
      <c r="AH111" s="43">
        <f t="shared" si="85"/>
        <v>1000</v>
      </c>
      <c r="AI111" s="46">
        <f t="shared" si="56"/>
        <v>0.78539816339744828</v>
      </c>
      <c r="AJ111" s="44">
        <f t="shared" si="45"/>
        <v>150</v>
      </c>
      <c r="AK111" s="47">
        <f t="shared" si="93"/>
        <v>1441.3660900948396</v>
      </c>
      <c r="AL111" s="44">
        <f t="shared" si="94"/>
        <v>150</v>
      </c>
      <c r="AM111" s="48">
        <f t="shared" si="50"/>
        <v>188.27499999999998</v>
      </c>
      <c r="AN111" s="44">
        <f t="shared" si="95"/>
        <v>600</v>
      </c>
      <c r="AO111" s="47">
        <f t="shared" si="96"/>
        <v>2600</v>
      </c>
      <c r="AP111" s="54">
        <f t="shared" si="97"/>
        <v>2.6</v>
      </c>
      <c r="AQ111" s="43">
        <f t="shared" si="86"/>
        <v>1100</v>
      </c>
      <c r="AR111" s="46">
        <f t="shared" si="62"/>
        <v>0.9503317777109126</v>
      </c>
      <c r="AS111" s="44">
        <f t="shared" si="46"/>
        <v>150</v>
      </c>
      <c r="AT111" s="47">
        <f t="shared" si="63"/>
        <v>1191.2116447064789</v>
      </c>
      <c r="AU111" s="44">
        <f t="shared" si="64"/>
        <v>330</v>
      </c>
      <c r="AV111" s="48">
        <f t="shared" si="65"/>
        <v>168.27499999999998</v>
      </c>
      <c r="AW111" s="44">
        <f t="shared" si="52"/>
        <v>600</v>
      </c>
      <c r="AX111" s="44">
        <f t="shared" si="66"/>
        <v>150</v>
      </c>
      <c r="AY111" s="44">
        <f t="shared" si="53"/>
        <v>300</v>
      </c>
      <c r="AZ111" s="47">
        <f t="shared" si="67"/>
        <v>2900</v>
      </c>
      <c r="BA111" s="49">
        <f t="shared" si="68"/>
        <v>2.6363636363636362</v>
      </c>
      <c r="BB111" s="43">
        <f t="shared" si="87"/>
        <v>1000</v>
      </c>
      <c r="BC111" s="46">
        <f t="shared" si="69"/>
        <v>0.78539816339744828</v>
      </c>
      <c r="BD111" s="44">
        <f t="shared" si="47"/>
        <v>150</v>
      </c>
      <c r="BE111" s="47">
        <f t="shared" si="70"/>
        <v>1441.3660900948396</v>
      </c>
      <c r="BF111" s="44">
        <f t="shared" si="71"/>
        <v>150</v>
      </c>
      <c r="BG111" s="48">
        <f t="shared" si="72"/>
        <v>188.27499999999998</v>
      </c>
      <c r="BH111" s="48">
        <f t="shared" si="73"/>
        <v>300</v>
      </c>
      <c r="BI111" s="44">
        <f t="shared" si="74"/>
        <v>150</v>
      </c>
      <c r="BJ111" s="44">
        <f t="shared" si="55"/>
        <v>300</v>
      </c>
      <c r="BK111" s="44">
        <f t="shared" si="75"/>
        <v>2700</v>
      </c>
      <c r="BL111" s="49">
        <f t="shared" si="76"/>
        <v>2.7</v>
      </c>
    </row>
    <row r="112" spans="2:64" x14ac:dyDescent="0.25">
      <c r="B112">
        <v>7</v>
      </c>
      <c r="C112" s="32">
        <v>40</v>
      </c>
      <c r="D112">
        <v>7</v>
      </c>
      <c r="E112" s="33">
        <f t="shared" si="98"/>
        <v>7</v>
      </c>
      <c r="F112" s="33">
        <v>4</v>
      </c>
      <c r="G112" s="33">
        <v>3.75</v>
      </c>
      <c r="H112" s="33"/>
      <c r="I112" s="33"/>
      <c r="J112" s="33"/>
      <c r="K112" s="33"/>
      <c r="L112" s="33"/>
      <c r="M112" s="32">
        <v>4.0259999999999998</v>
      </c>
      <c r="N112" s="33"/>
      <c r="O112" s="33">
        <v>3.8260000000000001</v>
      </c>
      <c r="P112" s="33"/>
      <c r="Q112" s="33">
        <v>3.6240000000000001</v>
      </c>
      <c r="R112" s="33"/>
      <c r="S112" s="33">
        <v>3.4380000000000002</v>
      </c>
      <c r="T112" s="33">
        <v>4.5</v>
      </c>
      <c r="U112" s="33">
        <f t="shared" si="99"/>
        <v>7</v>
      </c>
      <c r="X112" s="38">
        <v>108</v>
      </c>
      <c r="Y112" s="43">
        <f t="shared" si="84"/>
        <v>1000</v>
      </c>
      <c r="Z112" s="46">
        <f t="shared" si="77"/>
        <v>0.78539816339744828</v>
      </c>
      <c r="AA112" s="44">
        <f t="shared" si="44"/>
        <v>150</v>
      </c>
      <c r="AB112" s="47">
        <f t="shared" si="88"/>
        <v>1441.3660900948396</v>
      </c>
      <c r="AC112" s="44">
        <f t="shared" si="89"/>
        <v>300</v>
      </c>
      <c r="AD112" s="48">
        <f t="shared" si="80"/>
        <v>168.27499999999998</v>
      </c>
      <c r="AE112" s="44">
        <f t="shared" si="90"/>
        <v>900</v>
      </c>
      <c r="AF112" s="47">
        <f t="shared" si="91"/>
        <v>3000</v>
      </c>
      <c r="AG112" s="49">
        <f t="shared" si="92"/>
        <v>3</v>
      </c>
      <c r="AH112" s="43">
        <f t="shared" si="85"/>
        <v>1000</v>
      </c>
      <c r="AI112" s="46">
        <f t="shared" si="56"/>
        <v>0.78539816339744828</v>
      </c>
      <c r="AJ112" s="44">
        <f t="shared" si="45"/>
        <v>150</v>
      </c>
      <c r="AK112" s="47">
        <f t="shared" si="93"/>
        <v>1441.3660900948396</v>
      </c>
      <c r="AL112" s="44">
        <f t="shared" si="94"/>
        <v>150</v>
      </c>
      <c r="AM112" s="48">
        <f t="shared" si="50"/>
        <v>188.27499999999998</v>
      </c>
      <c r="AN112" s="44">
        <f t="shared" si="95"/>
        <v>600</v>
      </c>
      <c r="AO112" s="47">
        <f t="shared" si="96"/>
        <v>2600</v>
      </c>
      <c r="AP112" s="54">
        <f t="shared" si="97"/>
        <v>2.6</v>
      </c>
      <c r="AQ112" s="43">
        <f t="shared" si="86"/>
        <v>1100</v>
      </c>
      <c r="AR112" s="46">
        <f t="shared" si="62"/>
        <v>0.9503317777109126</v>
      </c>
      <c r="AS112" s="44">
        <f t="shared" si="46"/>
        <v>150</v>
      </c>
      <c r="AT112" s="47">
        <f t="shared" si="63"/>
        <v>1191.2116447064789</v>
      </c>
      <c r="AU112" s="44">
        <f t="shared" si="64"/>
        <v>330</v>
      </c>
      <c r="AV112" s="48">
        <f t="shared" si="65"/>
        <v>168.27499999999998</v>
      </c>
      <c r="AW112" s="44">
        <f t="shared" si="52"/>
        <v>600</v>
      </c>
      <c r="AX112" s="44">
        <f t="shared" si="66"/>
        <v>150</v>
      </c>
      <c r="AY112" s="44">
        <f t="shared" si="53"/>
        <v>300</v>
      </c>
      <c r="AZ112" s="47">
        <f t="shared" si="67"/>
        <v>2900</v>
      </c>
      <c r="BA112" s="49">
        <f t="shared" si="68"/>
        <v>2.6363636363636362</v>
      </c>
      <c r="BB112" s="43">
        <f t="shared" si="87"/>
        <v>1000</v>
      </c>
      <c r="BC112" s="46">
        <f t="shared" si="69"/>
        <v>0.78539816339744828</v>
      </c>
      <c r="BD112" s="44">
        <f t="shared" si="47"/>
        <v>150</v>
      </c>
      <c r="BE112" s="47">
        <f t="shared" si="70"/>
        <v>1441.3660900948396</v>
      </c>
      <c r="BF112" s="44">
        <f t="shared" si="71"/>
        <v>150</v>
      </c>
      <c r="BG112" s="48">
        <f t="shared" si="72"/>
        <v>188.27499999999998</v>
      </c>
      <c r="BH112" s="48">
        <f t="shared" si="73"/>
        <v>300</v>
      </c>
      <c r="BI112" s="44">
        <f t="shared" si="74"/>
        <v>150</v>
      </c>
      <c r="BJ112" s="44">
        <f t="shared" si="55"/>
        <v>300</v>
      </c>
      <c r="BK112" s="44">
        <f t="shared" si="75"/>
        <v>2700</v>
      </c>
      <c r="BL112" s="49">
        <f t="shared" si="76"/>
        <v>2.7</v>
      </c>
    </row>
    <row r="113" spans="2:64" x14ac:dyDescent="0.25">
      <c r="B113">
        <v>8</v>
      </c>
      <c r="C113" s="33">
        <v>60</v>
      </c>
      <c r="D113">
        <v>8</v>
      </c>
      <c r="E113" s="33">
        <f t="shared" si="98"/>
        <v>8</v>
      </c>
      <c r="F113" s="33">
        <v>6</v>
      </c>
      <c r="G113" s="33">
        <v>5.875</v>
      </c>
      <c r="H113" s="33"/>
      <c r="I113" s="33"/>
      <c r="J113" s="33"/>
      <c r="K113" s="33"/>
      <c r="L113" s="33"/>
      <c r="M113" s="32">
        <v>6.0650000000000004</v>
      </c>
      <c r="N113" s="33"/>
      <c r="O113" s="33">
        <v>5.7610000000000001</v>
      </c>
      <c r="P113" s="33"/>
      <c r="Q113" s="33">
        <v>5.5010000000000003</v>
      </c>
      <c r="R113" s="33"/>
      <c r="S113" s="33">
        <v>5.1870000000000003</v>
      </c>
      <c r="T113" s="33">
        <v>6.625</v>
      </c>
      <c r="U113" s="33">
        <f t="shared" si="99"/>
        <v>8</v>
      </c>
      <c r="X113" s="38">
        <v>109</v>
      </c>
      <c r="Y113" s="43">
        <f t="shared" si="84"/>
        <v>1000</v>
      </c>
      <c r="Z113" s="46">
        <f t="shared" si="77"/>
        <v>0.78539816339744828</v>
      </c>
      <c r="AA113" s="44">
        <f t="shared" si="44"/>
        <v>150</v>
      </c>
      <c r="AB113" s="47">
        <f t="shared" si="88"/>
        <v>1441.3660900948396</v>
      </c>
      <c r="AC113" s="44">
        <f t="shared" si="89"/>
        <v>300</v>
      </c>
      <c r="AD113" s="48">
        <f t="shared" si="80"/>
        <v>168.27499999999998</v>
      </c>
      <c r="AE113" s="44">
        <f t="shared" si="90"/>
        <v>900</v>
      </c>
      <c r="AF113" s="47">
        <f t="shared" si="91"/>
        <v>3000</v>
      </c>
      <c r="AG113" s="49">
        <f t="shared" si="92"/>
        <v>3</v>
      </c>
      <c r="AH113" s="43">
        <f t="shared" si="85"/>
        <v>1000</v>
      </c>
      <c r="AI113" s="46">
        <f t="shared" si="56"/>
        <v>0.78539816339744828</v>
      </c>
      <c r="AJ113" s="44">
        <f t="shared" si="45"/>
        <v>150</v>
      </c>
      <c r="AK113" s="47">
        <f t="shared" si="93"/>
        <v>1441.3660900948396</v>
      </c>
      <c r="AL113" s="44">
        <f t="shared" si="94"/>
        <v>150</v>
      </c>
      <c r="AM113" s="48">
        <f t="shared" si="50"/>
        <v>188.27499999999998</v>
      </c>
      <c r="AN113" s="44">
        <f t="shared" si="95"/>
        <v>600</v>
      </c>
      <c r="AO113" s="47">
        <f t="shared" si="96"/>
        <v>2600</v>
      </c>
      <c r="AP113" s="54">
        <f t="shared" si="97"/>
        <v>2.6</v>
      </c>
      <c r="AQ113" s="43">
        <f t="shared" si="86"/>
        <v>1100</v>
      </c>
      <c r="AR113" s="46">
        <f t="shared" si="62"/>
        <v>0.9503317777109126</v>
      </c>
      <c r="AS113" s="44">
        <f t="shared" si="46"/>
        <v>150</v>
      </c>
      <c r="AT113" s="47">
        <f t="shared" si="63"/>
        <v>1191.2116447064789</v>
      </c>
      <c r="AU113" s="44">
        <f t="shared" si="64"/>
        <v>330</v>
      </c>
      <c r="AV113" s="48">
        <f t="shared" si="65"/>
        <v>168.27499999999998</v>
      </c>
      <c r="AW113" s="44">
        <f t="shared" si="52"/>
        <v>600</v>
      </c>
      <c r="AX113" s="44">
        <f t="shared" si="66"/>
        <v>150</v>
      </c>
      <c r="AY113" s="44">
        <f t="shared" si="53"/>
        <v>300</v>
      </c>
      <c r="AZ113" s="47">
        <f t="shared" si="67"/>
        <v>2900</v>
      </c>
      <c r="BA113" s="49">
        <f t="shared" si="68"/>
        <v>2.6363636363636362</v>
      </c>
      <c r="BB113" s="43">
        <f t="shared" si="87"/>
        <v>1000</v>
      </c>
      <c r="BC113" s="46">
        <f t="shared" si="69"/>
        <v>0.78539816339744828</v>
      </c>
      <c r="BD113" s="44">
        <f t="shared" si="47"/>
        <v>150</v>
      </c>
      <c r="BE113" s="47">
        <f t="shared" si="70"/>
        <v>1441.3660900948396</v>
      </c>
      <c r="BF113" s="44">
        <f t="shared" si="71"/>
        <v>150</v>
      </c>
      <c r="BG113" s="48">
        <f t="shared" si="72"/>
        <v>188.27499999999998</v>
      </c>
      <c r="BH113" s="48">
        <f t="shared" si="73"/>
        <v>300</v>
      </c>
      <c r="BI113" s="44">
        <f t="shared" si="74"/>
        <v>150</v>
      </c>
      <c r="BJ113" s="44">
        <f t="shared" si="55"/>
        <v>300</v>
      </c>
      <c r="BK113" s="44">
        <f t="shared" si="75"/>
        <v>2700</v>
      </c>
      <c r="BL113" s="49">
        <f t="shared" si="76"/>
        <v>2.7</v>
      </c>
    </row>
    <row r="114" spans="2:64" x14ac:dyDescent="0.25">
      <c r="B114">
        <v>9</v>
      </c>
      <c r="C114" s="33">
        <v>80</v>
      </c>
      <c r="D114">
        <v>9</v>
      </c>
      <c r="E114" s="33">
        <f t="shared" si="98"/>
        <v>9</v>
      </c>
      <c r="F114" s="33">
        <v>8</v>
      </c>
      <c r="G114" s="33">
        <v>7.875</v>
      </c>
      <c r="H114" s="33">
        <v>7.625</v>
      </c>
      <c r="I114" s="33"/>
      <c r="J114" s="33"/>
      <c r="K114" s="33">
        <v>8.125</v>
      </c>
      <c r="L114" s="33">
        <v>8.0709999999999997</v>
      </c>
      <c r="M114" s="32">
        <v>7.9809999999999999</v>
      </c>
      <c r="N114" s="33">
        <v>7.8129999999999997</v>
      </c>
      <c r="O114" s="33">
        <v>7.625</v>
      </c>
      <c r="P114" s="33">
        <v>7.4370000000000003</v>
      </c>
      <c r="Q114" s="33">
        <v>7.1870000000000003</v>
      </c>
      <c r="R114" s="33">
        <v>7.0010000000000003</v>
      </c>
      <c r="S114" s="33">
        <v>6.8712999999999997</v>
      </c>
      <c r="T114" s="33">
        <v>8.625</v>
      </c>
      <c r="U114" s="33">
        <f t="shared" si="99"/>
        <v>9</v>
      </c>
      <c r="X114" s="38">
        <v>110</v>
      </c>
      <c r="Y114" s="43">
        <f t="shared" si="84"/>
        <v>1000</v>
      </c>
      <c r="Z114" s="46">
        <f t="shared" si="77"/>
        <v>0.78539816339744828</v>
      </c>
      <c r="AA114" s="44">
        <f t="shared" si="44"/>
        <v>150</v>
      </c>
      <c r="AB114" s="47">
        <f t="shared" si="88"/>
        <v>1441.3660900948396</v>
      </c>
      <c r="AC114" s="44">
        <f t="shared" si="89"/>
        <v>300</v>
      </c>
      <c r="AD114" s="48">
        <f t="shared" si="80"/>
        <v>168.27499999999998</v>
      </c>
      <c r="AE114" s="44">
        <f t="shared" si="90"/>
        <v>900</v>
      </c>
      <c r="AF114" s="47">
        <f t="shared" si="91"/>
        <v>3000</v>
      </c>
      <c r="AG114" s="49">
        <f t="shared" si="92"/>
        <v>3</v>
      </c>
      <c r="AH114" s="43">
        <f t="shared" si="85"/>
        <v>1000</v>
      </c>
      <c r="AI114" s="46">
        <f t="shared" si="56"/>
        <v>0.78539816339744828</v>
      </c>
      <c r="AJ114" s="44">
        <f t="shared" si="45"/>
        <v>150</v>
      </c>
      <c r="AK114" s="47">
        <f t="shared" si="93"/>
        <v>1441.3660900948396</v>
      </c>
      <c r="AL114" s="44">
        <f t="shared" si="94"/>
        <v>150</v>
      </c>
      <c r="AM114" s="48">
        <f t="shared" si="50"/>
        <v>188.27499999999998</v>
      </c>
      <c r="AN114" s="44">
        <f t="shared" si="95"/>
        <v>600</v>
      </c>
      <c r="AO114" s="47">
        <f t="shared" si="96"/>
        <v>2600</v>
      </c>
      <c r="AP114" s="54">
        <f t="shared" si="97"/>
        <v>2.6</v>
      </c>
      <c r="AQ114" s="43">
        <f t="shared" si="86"/>
        <v>1100</v>
      </c>
      <c r="AR114" s="46">
        <f t="shared" si="62"/>
        <v>0.9503317777109126</v>
      </c>
      <c r="AS114" s="44">
        <f t="shared" si="46"/>
        <v>150</v>
      </c>
      <c r="AT114" s="47">
        <f t="shared" si="63"/>
        <v>1191.2116447064789</v>
      </c>
      <c r="AU114" s="44">
        <f t="shared" si="64"/>
        <v>330</v>
      </c>
      <c r="AV114" s="48">
        <f t="shared" si="65"/>
        <v>168.27499999999998</v>
      </c>
      <c r="AW114" s="44">
        <f t="shared" si="52"/>
        <v>600</v>
      </c>
      <c r="AX114" s="44">
        <f t="shared" si="66"/>
        <v>150</v>
      </c>
      <c r="AY114" s="44">
        <f t="shared" si="53"/>
        <v>300</v>
      </c>
      <c r="AZ114" s="47">
        <f t="shared" si="67"/>
        <v>2900</v>
      </c>
      <c r="BA114" s="49">
        <f t="shared" si="68"/>
        <v>2.6363636363636362</v>
      </c>
      <c r="BB114" s="43">
        <f t="shared" si="87"/>
        <v>1000</v>
      </c>
      <c r="BC114" s="46">
        <f t="shared" si="69"/>
        <v>0.78539816339744828</v>
      </c>
      <c r="BD114" s="44">
        <f t="shared" si="47"/>
        <v>150</v>
      </c>
      <c r="BE114" s="47">
        <f t="shared" si="70"/>
        <v>1441.3660900948396</v>
      </c>
      <c r="BF114" s="44">
        <f t="shared" si="71"/>
        <v>150</v>
      </c>
      <c r="BG114" s="48">
        <f t="shared" si="72"/>
        <v>188.27499999999998</v>
      </c>
      <c r="BH114" s="48">
        <f t="shared" si="73"/>
        <v>300</v>
      </c>
      <c r="BI114" s="44">
        <f t="shared" si="74"/>
        <v>150</v>
      </c>
      <c r="BJ114" s="44">
        <f t="shared" si="55"/>
        <v>300</v>
      </c>
      <c r="BK114" s="44">
        <f t="shared" si="75"/>
        <v>2700</v>
      </c>
      <c r="BL114" s="49">
        <f t="shared" si="76"/>
        <v>2.7</v>
      </c>
    </row>
    <row r="115" spans="2:64" x14ac:dyDescent="0.25">
      <c r="B115">
        <v>10</v>
      </c>
      <c r="C115" s="33">
        <v>100</v>
      </c>
      <c r="D115">
        <v>10</v>
      </c>
      <c r="E115" s="33">
        <f t="shared" si="98"/>
        <v>10</v>
      </c>
      <c r="F115" s="33">
        <v>10</v>
      </c>
      <c r="G115" s="33">
        <v>10</v>
      </c>
      <c r="H115" s="33">
        <v>9.75</v>
      </c>
      <c r="I115" s="33"/>
      <c r="J115" s="33"/>
      <c r="K115" s="33">
        <v>10.25</v>
      </c>
      <c r="L115" s="33">
        <v>10.135999999999999</v>
      </c>
      <c r="M115" s="32">
        <v>10.02</v>
      </c>
      <c r="N115" s="33">
        <v>9.75</v>
      </c>
      <c r="O115" s="33">
        <v>9.5619999999999994</v>
      </c>
      <c r="P115" s="33">
        <v>9.3119999999999994</v>
      </c>
      <c r="Q115" s="33">
        <v>9.0619999999999994</v>
      </c>
      <c r="R115" s="33">
        <v>8.75</v>
      </c>
      <c r="S115" s="33">
        <v>8.5</v>
      </c>
      <c r="T115" s="33">
        <v>10.75</v>
      </c>
      <c r="U115" s="33">
        <f t="shared" si="99"/>
        <v>10</v>
      </c>
      <c r="X115" s="38">
        <v>111</v>
      </c>
      <c r="Y115" s="43">
        <f t="shared" si="84"/>
        <v>1000</v>
      </c>
      <c r="Z115" s="46">
        <f t="shared" si="77"/>
        <v>0.78539816339744828</v>
      </c>
      <c r="AA115" s="44">
        <f t="shared" si="44"/>
        <v>150</v>
      </c>
      <c r="AB115" s="47">
        <f t="shared" si="88"/>
        <v>1441.3660900948396</v>
      </c>
      <c r="AC115" s="44">
        <f t="shared" si="89"/>
        <v>300</v>
      </c>
      <c r="AD115" s="48">
        <f t="shared" si="80"/>
        <v>168.27499999999998</v>
      </c>
      <c r="AE115" s="44">
        <f t="shared" si="90"/>
        <v>900</v>
      </c>
      <c r="AF115" s="47">
        <f t="shared" si="91"/>
        <v>3000</v>
      </c>
      <c r="AG115" s="49">
        <f t="shared" si="92"/>
        <v>3</v>
      </c>
      <c r="AH115" s="43">
        <f t="shared" si="85"/>
        <v>1000</v>
      </c>
      <c r="AI115" s="46">
        <f t="shared" si="56"/>
        <v>0.78539816339744828</v>
      </c>
      <c r="AJ115" s="44">
        <f t="shared" si="45"/>
        <v>150</v>
      </c>
      <c r="AK115" s="47">
        <f t="shared" si="93"/>
        <v>1441.3660900948396</v>
      </c>
      <c r="AL115" s="44">
        <f t="shared" si="94"/>
        <v>150</v>
      </c>
      <c r="AM115" s="48">
        <f t="shared" si="50"/>
        <v>188.27499999999998</v>
      </c>
      <c r="AN115" s="44">
        <f t="shared" si="95"/>
        <v>600</v>
      </c>
      <c r="AO115" s="47">
        <f t="shared" si="96"/>
        <v>2600</v>
      </c>
      <c r="AP115" s="54">
        <f t="shared" si="97"/>
        <v>2.6</v>
      </c>
      <c r="AQ115" s="43">
        <f t="shared" si="86"/>
        <v>1100</v>
      </c>
      <c r="AR115" s="46">
        <f t="shared" si="62"/>
        <v>0.9503317777109126</v>
      </c>
      <c r="AS115" s="44">
        <f t="shared" si="46"/>
        <v>150</v>
      </c>
      <c r="AT115" s="47">
        <f t="shared" si="63"/>
        <v>1191.2116447064789</v>
      </c>
      <c r="AU115" s="44">
        <f t="shared" si="64"/>
        <v>330</v>
      </c>
      <c r="AV115" s="48">
        <f t="shared" si="65"/>
        <v>168.27499999999998</v>
      </c>
      <c r="AW115" s="44">
        <f t="shared" si="52"/>
        <v>600</v>
      </c>
      <c r="AX115" s="44">
        <f t="shared" si="66"/>
        <v>150</v>
      </c>
      <c r="AY115" s="44">
        <f t="shared" si="53"/>
        <v>300</v>
      </c>
      <c r="AZ115" s="47">
        <f t="shared" si="67"/>
        <v>2900</v>
      </c>
      <c r="BA115" s="49">
        <f t="shared" si="68"/>
        <v>2.6363636363636362</v>
      </c>
      <c r="BB115" s="43">
        <f t="shared" si="87"/>
        <v>1000</v>
      </c>
      <c r="BC115" s="46">
        <f t="shared" si="69"/>
        <v>0.78539816339744828</v>
      </c>
      <c r="BD115" s="44">
        <f t="shared" si="47"/>
        <v>150</v>
      </c>
      <c r="BE115" s="47">
        <f t="shared" si="70"/>
        <v>1441.3660900948396</v>
      </c>
      <c r="BF115" s="44">
        <f t="shared" si="71"/>
        <v>150</v>
      </c>
      <c r="BG115" s="48">
        <f t="shared" si="72"/>
        <v>188.27499999999998</v>
      </c>
      <c r="BH115" s="48">
        <f t="shared" si="73"/>
        <v>300</v>
      </c>
      <c r="BI115" s="44">
        <f t="shared" si="74"/>
        <v>150</v>
      </c>
      <c r="BJ115" s="44">
        <f t="shared" si="55"/>
        <v>300</v>
      </c>
      <c r="BK115" s="44">
        <f t="shared" si="75"/>
        <v>2700</v>
      </c>
      <c r="BL115" s="49">
        <f t="shared" si="76"/>
        <v>2.7</v>
      </c>
    </row>
    <row r="116" spans="2:64" x14ac:dyDescent="0.25">
      <c r="B116">
        <v>11</v>
      </c>
      <c r="C116" s="33">
        <v>120</v>
      </c>
      <c r="D116">
        <v>11</v>
      </c>
      <c r="E116" s="33">
        <f t="shared" si="98"/>
        <v>11</v>
      </c>
      <c r="F116" s="33">
        <v>12</v>
      </c>
      <c r="G116" s="33">
        <v>12</v>
      </c>
      <c r="H116" s="33">
        <v>11.75</v>
      </c>
      <c r="I116" s="33"/>
      <c r="J116" s="33"/>
      <c r="K116" s="33">
        <v>12.25</v>
      </c>
      <c r="L116" s="33">
        <v>12.06</v>
      </c>
      <c r="M116" s="32">
        <v>11.938000000000001</v>
      </c>
      <c r="N116" s="33">
        <v>11.625999999999999</v>
      </c>
      <c r="O116" s="33">
        <v>11.374000000000001</v>
      </c>
      <c r="P116" s="33">
        <v>11.061999999999999</v>
      </c>
      <c r="Q116" s="33">
        <v>10.75</v>
      </c>
      <c r="R116" s="33">
        <v>10.5</v>
      </c>
      <c r="S116" s="33">
        <v>10.125999999999999</v>
      </c>
      <c r="T116" s="33">
        <v>12.75</v>
      </c>
      <c r="U116" s="33">
        <f t="shared" si="99"/>
        <v>11</v>
      </c>
      <c r="X116" s="38">
        <v>112</v>
      </c>
      <c r="Y116" s="43">
        <f t="shared" si="84"/>
        <v>1000</v>
      </c>
      <c r="Z116" s="46">
        <f t="shared" si="77"/>
        <v>0.78539816339744828</v>
      </c>
      <c r="AA116" s="44">
        <f t="shared" si="44"/>
        <v>150</v>
      </c>
      <c r="AB116" s="47">
        <f t="shared" si="88"/>
        <v>1441.3660900948396</v>
      </c>
      <c r="AC116" s="44">
        <f t="shared" si="89"/>
        <v>300</v>
      </c>
      <c r="AD116" s="48">
        <f t="shared" si="80"/>
        <v>168.27499999999998</v>
      </c>
      <c r="AE116" s="44">
        <f t="shared" si="90"/>
        <v>900</v>
      </c>
      <c r="AF116" s="47">
        <f t="shared" si="91"/>
        <v>3000</v>
      </c>
      <c r="AG116" s="49">
        <f t="shared" si="92"/>
        <v>3</v>
      </c>
      <c r="AH116" s="43">
        <f t="shared" si="85"/>
        <v>1000</v>
      </c>
      <c r="AI116" s="46">
        <f t="shared" si="56"/>
        <v>0.78539816339744828</v>
      </c>
      <c r="AJ116" s="44">
        <f t="shared" si="45"/>
        <v>150</v>
      </c>
      <c r="AK116" s="47">
        <f t="shared" si="93"/>
        <v>1441.3660900948396</v>
      </c>
      <c r="AL116" s="44">
        <f t="shared" si="94"/>
        <v>150</v>
      </c>
      <c r="AM116" s="48">
        <f t="shared" si="50"/>
        <v>188.27499999999998</v>
      </c>
      <c r="AN116" s="44">
        <f t="shared" si="95"/>
        <v>600</v>
      </c>
      <c r="AO116" s="47">
        <f t="shared" si="96"/>
        <v>2600</v>
      </c>
      <c r="AP116" s="54">
        <f t="shared" si="97"/>
        <v>2.6</v>
      </c>
      <c r="AQ116" s="43">
        <f t="shared" si="86"/>
        <v>1100</v>
      </c>
      <c r="AR116" s="46">
        <f t="shared" si="62"/>
        <v>0.9503317777109126</v>
      </c>
      <c r="AS116" s="44">
        <f t="shared" si="46"/>
        <v>150</v>
      </c>
      <c r="AT116" s="47">
        <f t="shared" si="63"/>
        <v>1191.2116447064789</v>
      </c>
      <c r="AU116" s="44">
        <f t="shared" si="64"/>
        <v>330</v>
      </c>
      <c r="AV116" s="48">
        <f t="shared" si="65"/>
        <v>168.27499999999998</v>
      </c>
      <c r="AW116" s="44">
        <f t="shared" si="52"/>
        <v>600</v>
      </c>
      <c r="AX116" s="44">
        <f t="shared" si="66"/>
        <v>150</v>
      </c>
      <c r="AY116" s="44">
        <f t="shared" si="53"/>
        <v>300</v>
      </c>
      <c r="AZ116" s="47">
        <f t="shared" si="67"/>
        <v>2900</v>
      </c>
      <c r="BA116" s="49">
        <f t="shared" si="68"/>
        <v>2.6363636363636362</v>
      </c>
      <c r="BB116" s="43">
        <f t="shared" si="87"/>
        <v>1000</v>
      </c>
      <c r="BC116" s="46">
        <f t="shared" si="69"/>
        <v>0.78539816339744828</v>
      </c>
      <c r="BD116" s="44">
        <f t="shared" si="47"/>
        <v>150</v>
      </c>
      <c r="BE116" s="47">
        <f t="shared" si="70"/>
        <v>1441.3660900948396</v>
      </c>
      <c r="BF116" s="44">
        <f t="shared" si="71"/>
        <v>150</v>
      </c>
      <c r="BG116" s="48">
        <f t="shared" si="72"/>
        <v>188.27499999999998</v>
      </c>
      <c r="BH116" s="48">
        <f t="shared" si="73"/>
        <v>300</v>
      </c>
      <c r="BI116" s="44">
        <f t="shared" si="74"/>
        <v>150</v>
      </c>
      <c r="BJ116" s="44">
        <f t="shared" si="55"/>
        <v>300</v>
      </c>
      <c r="BK116" s="44">
        <f t="shared" si="75"/>
        <v>2700</v>
      </c>
      <c r="BL116" s="49">
        <f t="shared" si="76"/>
        <v>2.7</v>
      </c>
    </row>
    <row r="117" spans="2:64" x14ac:dyDescent="0.25">
      <c r="B117">
        <v>12</v>
      </c>
      <c r="C117" s="33">
        <v>140</v>
      </c>
      <c r="D117">
        <v>12</v>
      </c>
      <c r="E117" s="33">
        <f t="shared" si="98"/>
        <v>12</v>
      </c>
      <c r="F117" s="33">
        <v>14</v>
      </c>
      <c r="G117" s="33">
        <v>13.25</v>
      </c>
      <c r="H117" s="33">
        <v>13</v>
      </c>
      <c r="I117" s="33"/>
      <c r="J117" s="33">
        <v>13.5</v>
      </c>
      <c r="K117" s="33">
        <v>13.375999999999999</v>
      </c>
      <c r="L117" s="33">
        <v>13.25</v>
      </c>
      <c r="M117" s="32">
        <v>13.124000000000001</v>
      </c>
      <c r="N117" s="33">
        <v>12.811999999999999</v>
      </c>
      <c r="O117" s="33">
        <v>12.5</v>
      </c>
      <c r="P117" s="33">
        <v>12.124000000000001</v>
      </c>
      <c r="Q117" s="33">
        <v>11.811999999999999</v>
      </c>
      <c r="R117" s="33">
        <v>11.5</v>
      </c>
      <c r="S117" s="33">
        <v>11.188000000000001</v>
      </c>
      <c r="T117" s="33">
        <v>14</v>
      </c>
      <c r="U117" s="33">
        <f t="shared" si="99"/>
        <v>12</v>
      </c>
      <c r="X117" s="38">
        <v>113</v>
      </c>
      <c r="Y117" s="43">
        <f t="shared" si="84"/>
        <v>1000</v>
      </c>
      <c r="Z117" s="46">
        <f t="shared" si="77"/>
        <v>0.78539816339744828</v>
      </c>
      <c r="AA117" s="44">
        <f t="shared" si="44"/>
        <v>150</v>
      </c>
      <c r="AB117" s="47">
        <f t="shared" si="88"/>
        <v>1441.3660900948396</v>
      </c>
      <c r="AC117" s="44">
        <f t="shared" si="89"/>
        <v>300</v>
      </c>
      <c r="AD117" s="48">
        <f t="shared" si="80"/>
        <v>168.27499999999998</v>
      </c>
      <c r="AE117" s="44">
        <f t="shared" si="90"/>
        <v>900</v>
      </c>
      <c r="AF117" s="47">
        <f t="shared" si="91"/>
        <v>3000</v>
      </c>
      <c r="AG117" s="49">
        <f t="shared" si="92"/>
        <v>3</v>
      </c>
      <c r="AH117" s="43">
        <f t="shared" si="85"/>
        <v>1000</v>
      </c>
      <c r="AI117" s="46">
        <f t="shared" si="56"/>
        <v>0.78539816339744828</v>
      </c>
      <c r="AJ117" s="44">
        <f t="shared" si="45"/>
        <v>150</v>
      </c>
      <c r="AK117" s="47">
        <f t="shared" si="93"/>
        <v>1441.3660900948396</v>
      </c>
      <c r="AL117" s="44">
        <f t="shared" si="94"/>
        <v>150</v>
      </c>
      <c r="AM117" s="48">
        <f t="shared" si="50"/>
        <v>188.27499999999998</v>
      </c>
      <c r="AN117" s="44">
        <f t="shared" si="95"/>
        <v>600</v>
      </c>
      <c r="AO117" s="47">
        <f t="shared" si="96"/>
        <v>2600</v>
      </c>
      <c r="AP117" s="54">
        <f t="shared" si="97"/>
        <v>2.6</v>
      </c>
      <c r="AQ117" s="43">
        <f t="shared" si="86"/>
        <v>1100</v>
      </c>
      <c r="AR117" s="46">
        <f t="shared" si="62"/>
        <v>0.9503317777109126</v>
      </c>
      <c r="AS117" s="44">
        <f t="shared" si="46"/>
        <v>150</v>
      </c>
      <c r="AT117" s="47">
        <f t="shared" si="63"/>
        <v>1191.2116447064789</v>
      </c>
      <c r="AU117" s="44">
        <f t="shared" si="64"/>
        <v>330</v>
      </c>
      <c r="AV117" s="48">
        <f t="shared" si="65"/>
        <v>168.27499999999998</v>
      </c>
      <c r="AW117" s="44">
        <f t="shared" si="52"/>
        <v>600</v>
      </c>
      <c r="AX117" s="44">
        <f t="shared" si="66"/>
        <v>150</v>
      </c>
      <c r="AY117" s="44">
        <f t="shared" si="53"/>
        <v>300</v>
      </c>
      <c r="AZ117" s="47">
        <f t="shared" si="67"/>
        <v>2900</v>
      </c>
      <c r="BA117" s="49">
        <f t="shared" si="68"/>
        <v>2.6363636363636362</v>
      </c>
      <c r="BB117" s="43">
        <f t="shared" si="87"/>
        <v>1000</v>
      </c>
      <c r="BC117" s="46">
        <f t="shared" si="69"/>
        <v>0.78539816339744828</v>
      </c>
      <c r="BD117" s="44">
        <f t="shared" si="47"/>
        <v>150</v>
      </c>
      <c r="BE117" s="47">
        <f t="shared" si="70"/>
        <v>1441.3660900948396</v>
      </c>
      <c r="BF117" s="44">
        <f t="shared" si="71"/>
        <v>150</v>
      </c>
      <c r="BG117" s="48">
        <f t="shared" si="72"/>
        <v>188.27499999999998</v>
      </c>
      <c r="BH117" s="48">
        <f t="shared" si="73"/>
        <v>300</v>
      </c>
      <c r="BI117" s="44">
        <f t="shared" si="74"/>
        <v>150</v>
      </c>
      <c r="BJ117" s="44">
        <f t="shared" si="55"/>
        <v>300</v>
      </c>
      <c r="BK117" s="44">
        <f t="shared" si="75"/>
        <v>2700</v>
      </c>
      <c r="BL117" s="49">
        <f t="shared" si="76"/>
        <v>2.7</v>
      </c>
    </row>
    <row r="118" spans="2:64" x14ac:dyDescent="0.25">
      <c r="B118">
        <v>13</v>
      </c>
      <c r="C118" s="33">
        <v>160</v>
      </c>
      <c r="D118">
        <v>13</v>
      </c>
      <c r="E118" s="33">
        <f t="shared" si="98"/>
        <v>13</v>
      </c>
      <c r="F118" s="33">
        <v>16</v>
      </c>
      <c r="G118" s="33">
        <v>15.25</v>
      </c>
      <c r="H118" s="33">
        <v>15</v>
      </c>
      <c r="I118" s="33"/>
      <c r="J118" s="33">
        <v>15.5</v>
      </c>
      <c r="K118" s="33">
        <v>15.375999999999999</v>
      </c>
      <c r="L118" s="33">
        <v>15.25</v>
      </c>
      <c r="M118" s="32">
        <v>15</v>
      </c>
      <c r="N118" s="33">
        <v>14.688000000000001</v>
      </c>
      <c r="O118" s="33">
        <v>14.311999999999999</v>
      </c>
      <c r="P118" s="33">
        <v>13.938000000000001</v>
      </c>
      <c r="Q118" s="33">
        <v>13.561999999999999</v>
      </c>
      <c r="R118" s="33">
        <v>13.124000000000001</v>
      </c>
      <c r="S118" s="33">
        <v>12.811999999999999</v>
      </c>
      <c r="T118" s="33">
        <v>16</v>
      </c>
      <c r="U118" s="33">
        <f t="shared" si="99"/>
        <v>13</v>
      </c>
      <c r="X118" s="38">
        <v>114</v>
      </c>
      <c r="Y118" s="43">
        <f t="shared" si="84"/>
        <v>1000</v>
      </c>
      <c r="Z118" s="46">
        <f t="shared" si="77"/>
        <v>0.78539816339744828</v>
      </c>
      <c r="AA118" s="44">
        <f t="shared" si="44"/>
        <v>150</v>
      </c>
      <c r="AB118" s="47">
        <f t="shared" si="88"/>
        <v>1441.3660900948396</v>
      </c>
      <c r="AC118" s="44">
        <f t="shared" si="89"/>
        <v>300</v>
      </c>
      <c r="AD118" s="48">
        <f t="shared" si="80"/>
        <v>168.27499999999998</v>
      </c>
      <c r="AE118" s="44">
        <f t="shared" si="90"/>
        <v>900</v>
      </c>
      <c r="AF118" s="47">
        <f t="shared" si="91"/>
        <v>3000</v>
      </c>
      <c r="AG118" s="49">
        <f t="shared" si="92"/>
        <v>3</v>
      </c>
      <c r="AH118" s="43">
        <f t="shared" si="85"/>
        <v>1000</v>
      </c>
      <c r="AI118" s="46">
        <f t="shared" si="56"/>
        <v>0.78539816339744828</v>
      </c>
      <c r="AJ118" s="44">
        <f t="shared" si="45"/>
        <v>150</v>
      </c>
      <c r="AK118" s="47">
        <f t="shared" si="93"/>
        <v>1441.3660900948396</v>
      </c>
      <c r="AL118" s="44">
        <f t="shared" si="94"/>
        <v>150</v>
      </c>
      <c r="AM118" s="48">
        <f t="shared" si="50"/>
        <v>188.27499999999998</v>
      </c>
      <c r="AN118" s="44">
        <f t="shared" si="95"/>
        <v>600</v>
      </c>
      <c r="AO118" s="47">
        <f t="shared" si="96"/>
        <v>2600</v>
      </c>
      <c r="AP118" s="54">
        <f t="shared" si="97"/>
        <v>2.6</v>
      </c>
      <c r="AQ118" s="43">
        <f t="shared" si="86"/>
        <v>1100</v>
      </c>
      <c r="AR118" s="46">
        <f t="shared" si="62"/>
        <v>0.9503317777109126</v>
      </c>
      <c r="AS118" s="44">
        <f t="shared" si="46"/>
        <v>150</v>
      </c>
      <c r="AT118" s="47">
        <f t="shared" si="63"/>
        <v>1191.2116447064789</v>
      </c>
      <c r="AU118" s="44">
        <f t="shared" si="64"/>
        <v>330</v>
      </c>
      <c r="AV118" s="48">
        <f t="shared" si="65"/>
        <v>168.27499999999998</v>
      </c>
      <c r="AW118" s="44">
        <f t="shared" si="52"/>
        <v>600</v>
      </c>
      <c r="AX118" s="44">
        <f t="shared" si="66"/>
        <v>150</v>
      </c>
      <c r="AY118" s="44">
        <f t="shared" si="53"/>
        <v>300</v>
      </c>
      <c r="AZ118" s="47">
        <f t="shared" si="67"/>
        <v>2900</v>
      </c>
      <c r="BA118" s="49">
        <f t="shared" si="68"/>
        <v>2.6363636363636362</v>
      </c>
      <c r="BB118" s="43">
        <f t="shared" si="87"/>
        <v>1000</v>
      </c>
      <c r="BC118" s="46">
        <f t="shared" si="69"/>
        <v>0.78539816339744828</v>
      </c>
      <c r="BD118" s="44">
        <f t="shared" si="47"/>
        <v>150</v>
      </c>
      <c r="BE118" s="47">
        <f t="shared" si="70"/>
        <v>1441.3660900948396</v>
      </c>
      <c r="BF118" s="44">
        <f t="shared" si="71"/>
        <v>150</v>
      </c>
      <c r="BG118" s="48">
        <f t="shared" si="72"/>
        <v>188.27499999999998</v>
      </c>
      <c r="BH118" s="48">
        <f t="shared" si="73"/>
        <v>300</v>
      </c>
      <c r="BI118" s="44">
        <f t="shared" si="74"/>
        <v>150</v>
      </c>
      <c r="BJ118" s="44">
        <f t="shared" si="55"/>
        <v>300</v>
      </c>
      <c r="BK118" s="44">
        <f t="shared" si="75"/>
        <v>2700</v>
      </c>
      <c r="BL118" s="49">
        <f t="shared" si="76"/>
        <v>2.7</v>
      </c>
    </row>
    <row r="119" spans="2:64" x14ac:dyDescent="0.25">
      <c r="E119" s="33">
        <f t="shared" si="98"/>
        <v>14</v>
      </c>
      <c r="F119" s="33">
        <v>18</v>
      </c>
      <c r="G119" s="33">
        <v>17.25</v>
      </c>
      <c r="H119" s="33">
        <v>17</v>
      </c>
      <c r="I119" s="33"/>
      <c r="J119" s="33">
        <v>17.5</v>
      </c>
      <c r="K119" s="33">
        <v>17.376000000000001</v>
      </c>
      <c r="L119" s="33">
        <v>17.123999999999999</v>
      </c>
      <c r="M119" s="32">
        <v>16.876000000000001</v>
      </c>
      <c r="N119" s="33">
        <v>16.5</v>
      </c>
      <c r="O119" s="33">
        <v>16.123999999999999</v>
      </c>
      <c r="P119" s="33">
        <v>15.688000000000001</v>
      </c>
      <c r="Q119" s="33">
        <v>15.25</v>
      </c>
      <c r="R119" s="33">
        <v>14.875999999999999</v>
      </c>
      <c r="S119" s="33">
        <v>14.438000000000001</v>
      </c>
      <c r="T119" s="33">
        <v>18</v>
      </c>
      <c r="U119" s="33">
        <f t="shared" si="99"/>
        <v>14</v>
      </c>
      <c r="X119" s="38">
        <v>115</v>
      </c>
      <c r="Y119" s="43">
        <f t="shared" si="84"/>
        <v>1000</v>
      </c>
      <c r="Z119" s="46">
        <f t="shared" si="77"/>
        <v>0.78539816339744828</v>
      </c>
      <c r="AA119" s="44">
        <f t="shared" si="44"/>
        <v>150</v>
      </c>
      <c r="AB119" s="47">
        <f t="shared" si="88"/>
        <v>1441.3660900948396</v>
      </c>
      <c r="AC119" s="44">
        <f t="shared" si="89"/>
        <v>300</v>
      </c>
      <c r="AD119" s="48">
        <f t="shared" si="80"/>
        <v>168.27499999999998</v>
      </c>
      <c r="AE119" s="44">
        <f t="shared" si="90"/>
        <v>900</v>
      </c>
      <c r="AF119" s="47">
        <f t="shared" si="91"/>
        <v>3000</v>
      </c>
      <c r="AG119" s="49">
        <f t="shared" si="92"/>
        <v>3</v>
      </c>
      <c r="AH119" s="43">
        <f t="shared" si="85"/>
        <v>1000</v>
      </c>
      <c r="AI119" s="46">
        <f t="shared" si="56"/>
        <v>0.78539816339744828</v>
      </c>
      <c r="AJ119" s="44">
        <f t="shared" si="45"/>
        <v>150</v>
      </c>
      <c r="AK119" s="47">
        <f t="shared" si="93"/>
        <v>1441.3660900948396</v>
      </c>
      <c r="AL119" s="44">
        <f t="shared" si="94"/>
        <v>150</v>
      </c>
      <c r="AM119" s="48">
        <f t="shared" si="50"/>
        <v>188.27499999999998</v>
      </c>
      <c r="AN119" s="44">
        <f t="shared" si="95"/>
        <v>600</v>
      </c>
      <c r="AO119" s="47">
        <f t="shared" si="96"/>
        <v>2600</v>
      </c>
      <c r="AP119" s="54">
        <f t="shared" si="97"/>
        <v>2.6</v>
      </c>
      <c r="AQ119" s="43">
        <f t="shared" si="86"/>
        <v>1100</v>
      </c>
      <c r="AR119" s="46">
        <f t="shared" si="62"/>
        <v>0.9503317777109126</v>
      </c>
      <c r="AS119" s="44">
        <f t="shared" si="46"/>
        <v>150</v>
      </c>
      <c r="AT119" s="47">
        <f t="shared" si="63"/>
        <v>1191.2116447064789</v>
      </c>
      <c r="AU119" s="44">
        <f t="shared" si="64"/>
        <v>330</v>
      </c>
      <c r="AV119" s="48">
        <f t="shared" si="65"/>
        <v>168.27499999999998</v>
      </c>
      <c r="AW119" s="44">
        <f t="shared" si="52"/>
        <v>600</v>
      </c>
      <c r="AX119" s="44">
        <f t="shared" si="66"/>
        <v>150</v>
      </c>
      <c r="AY119" s="44">
        <f t="shared" si="53"/>
        <v>300</v>
      </c>
      <c r="AZ119" s="47">
        <f t="shared" si="67"/>
        <v>2900</v>
      </c>
      <c r="BA119" s="49">
        <f t="shared" si="68"/>
        <v>2.6363636363636362</v>
      </c>
      <c r="BB119" s="43">
        <f t="shared" si="87"/>
        <v>1000</v>
      </c>
      <c r="BC119" s="46">
        <f t="shared" si="69"/>
        <v>0.78539816339744828</v>
      </c>
      <c r="BD119" s="44">
        <f t="shared" si="47"/>
        <v>150</v>
      </c>
      <c r="BE119" s="47">
        <f t="shared" si="70"/>
        <v>1441.3660900948396</v>
      </c>
      <c r="BF119" s="44">
        <f t="shared" si="71"/>
        <v>150</v>
      </c>
      <c r="BG119" s="48">
        <f t="shared" si="72"/>
        <v>188.27499999999998</v>
      </c>
      <c r="BH119" s="48">
        <f t="shared" si="73"/>
        <v>300</v>
      </c>
      <c r="BI119" s="44">
        <f t="shared" si="74"/>
        <v>150</v>
      </c>
      <c r="BJ119" s="44">
        <f t="shared" si="55"/>
        <v>300</v>
      </c>
      <c r="BK119" s="44">
        <f t="shared" si="75"/>
        <v>2700</v>
      </c>
      <c r="BL119" s="49">
        <f t="shared" si="76"/>
        <v>2.7</v>
      </c>
    </row>
    <row r="120" spans="2:64" x14ac:dyDescent="0.25">
      <c r="E120" s="33">
        <f t="shared" si="98"/>
        <v>15</v>
      </c>
      <c r="F120" s="33">
        <v>20</v>
      </c>
      <c r="G120" s="33">
        <v>19.25</v>
      </c>
      <c r="H120" s="33">
        <v>19</v>
      </c>
      <c r="I120" s="33"/>
      <c r="J120" s="33">
        <v>19.5</v>
      </c>
      <c r="K120" s="33">
        <v>19.25</v>
      </c>
      <c r="L120" s="33">
        <v>19</v>
      </c>
      <c r="M120" s="32">
        <v>18.812000000000001</v>
      </c>
      <c r="N120" s="33">
        <v>18.376000000000001</v>
      </c>
      <c r="O120" s="33">
        <v>17.937999999999999</v>
      </c>
      <c r="P120" s="33">
        <v>17.437999999999999</v>
      </c>
      <c r="Q120" s="33">
        <v>17</v>
      </c>
      <c r="R120" s="33">
        <v>16.5</v>
      </c>
      <c r="S120" s="33">
        <v>16.062000000000001</v>
      </c>
      <c r="T120" s="33">
        <v>20</v>
      </c>
      <c r="U120" s="33">
        <f t="shared" si="99"/>
        <v>15</v>
      </c>
      <c r="X120" s="38">
        <v>116</v>
      </c>
      <c r="Y120" s="43">
        <f t="shared" si="84"/>
        <v>1000</v>
      </c>
      <c r="Z120" s="46">
        <f t="shared" si="77"/>
        <v>0.78539816339744828</v>
      </c>
      <c r="AA120" s="44">
        <f t="shared" si="44"/>
        <v>150</v>
      </c>
      <c r="AB120" s="47">
        <f t="shared" si="88"/>
        <v>1441.3660900948396</v>
      </c>
      <c r="AC120" s="44">
        <f t="shared" si="89"/>
        <v>300</v>
      </c>
      <c r="AD120" s="48">
        <f t="shared" si="80"/>
        <v>168.27499999999998</v>
      </c>
      <c r="AE120" s="44">
        <f t="shared" si="90"/>
        <v>900</v>
      </c>
      <c r="AF120" s="47">
        <f t="shared" si="91"/>
        <v>3000</v>
      </c>
      <c r="AG120" s="49">
        <f t="shared" si="92"/>
        <v>3</v>
      </c>
      <c r="AH120" s="43">
        <f t="shared" si="85"/>
        <v>1000</v>
      </c>
      <c r="AI120" s="46">
        <f t="shared" si="56"/>
        <v>0.78539816339744828</v>
      </c>
      <c r="AJ120" s="44">
        <f t="shared" si="45"/>
        <v>150</v>
      </c>
      <c r="AK120" s="47">
        <f t="shared" si="93"/>
        <v>1441.3660900948396</v>
      </c>
      <c r="AL120" s="44">
        <f t="shared" si="94"/>
        <v>150</v>
      </c>
      <c r="AM120" s="48">
        <f t="shared" si="50"/>
        <v>188.27499999999998</v>
      </c>
      <c r="AN120" s="44">
        <f t="shared" si="95"/>
        <v>600</v>
      </c>
      <c r="AO120" s="47">
        <f t="shared" si="96"/>
        <v>2600</v>
      </c>
      <c r="AP120" s="54">
        <f t="shared" si="97"/>
        <v>2.6</v>
      </c>
      <c r="AQ120" s="43">
        <f t="shared" si="86"/>
        <v>1100</v>
      </c>
      <c r="AR120" s="46">
        <f t="shared" si="62"/>
        <v>0.9503317777109126</v>
      </c>
      <c r="AS120" s="44">
        <f t="shared" si="46"/>
        <v>150</v>
      </c>
      <c r="AT120" s="47">
        <f t="shared" si="63"/>
        <v>1191.2116447064789</v>
      </c>
      <c r="AU120" s="44">
        <f t="shared" si="64"/>
        <v>330</v>
      </c>
      <c r="AV120" s="48">
        <f t="shared" si="65"/>
        <v>168.27499999999998</v>
      </c>
      <c r="AW120" s="44">
        <f t="shared" si="52"/>
        <v>600</v>
      </c>
      <c r="AX120" s="44">
        <f t="shared" si="66"/>
        <v>150</v>
      </c>
      <c r="AY120" s="44">
        <f t="shared" si="53"/>
        <v>300</v>
      </c>
      <c r="AZ120" s="47">
        <f t="shared" si="67"/>
        <v>2900</v>
      </c>
      <c r="BA120" s="49">
        <f t="shared" si="68"/>
        <v>2.6363636363636362</v>
      </c>
      <c r="BB120" s="43">
        <f t="shared" si="87"/>
        <v>1000</v>
      </c>
      <c r="BC120" s="46">
        <f t="shared" si="69"/>
        <v>0.78539816339744828</v>
      </c>
      <c r="BD120" s="44">
        <f t="shared" si="47"/>
        <v>150</v>
      </c>
      <c r="BE120" s="47">
        <f t="shared" si="70"/>
        <v>1441.3660900948396</v>
      </c>
      <c r="BF120" s="44">
        <f t="shared" si="71"/>
        <v>150</v>
      </c>
      <c r="BG120" s="48">
        <f t="shared" si="72"/>
        <v>188.27499999999998</v>
      </c>
      <c r="BH120" s="48">
        <f t="shared" si="73"/>
        <v>300</v>
      </c>
      <c r="BI120" s="44">
        <f t="shared" si="74"/>
        <v>150</v>
      </c>
      <c r="BJ120" s="44">
        <f t="shared" si="55"/>
        <v>300</v>
      </c>
      <c r="BK120" s="44">
        <f t="shared" si="75"/>
        <v>2700</v>
      </c>
      <c r="BL120" s="49">
        <f t="shared" si="76"/>
        <v>2.7</v>
      </c>
    </row>
    <row r="121" spans="2:64" x14ac:dyDescent="0.25">
      <c r="E121" s="33">
        <f t="shared" si="98"/>
        <v>16</v>
      </c>
      <c r="F121" s="33">
        <v>24</v>
      </c>
      <c r="G121" s="33">
        <v>23.25</v>
      </c>
      <c r="H121" s="33">
        <v>23</v>
      </c>
      <c r="I121" s="33"/>
      <c r="J121" s="33">
        <v>23.5</v>
      </c>
      <c r="K121" s="33">
        <v>23.25</v>
      </c>
      <c r="L121" s="33">
        <v>22.876000000000001</v>
      </c>
      <c r="M121" s="32">
        <v>22.623999999999999</v>
      </c>
      <c r="N121" s="33">
        <v>22.062000000000001</v>
      </c>
      <c r="O121" s="33">
        <v>21.562000000000001</v>
      </c>
      <c r="P121" s="33">
        <v>20.937999999999999</v>
      </c>
      <c r="Q121" s="33">
        <v>20.376000000000001</v>
      </c>
      <c r="R121" s="33">
        <v>19.876000000000001</v>
      </c>
      <c r="S121" s="33">
        <v>19.312000000000001</v>
      </c>
      <c r="T121" s="33">
        <v>24</v>
      </c>
      <c r="U121" s="33">
        <f t="shared" si="99"/>
        <v>16</v>
      </c>
      <c r="X121" s="38">
        <v>117</v>
      </c>
      <c r="Y121" s="43">
        <f t="shared" si="84"/>
        <v>1000</v>
      </c>
      <c r="Z121" s="46">
        <f t="shared" si="77"/>
        <v>0.78539816339744828</v>
      </c>
      <c r="AA121" s="44">
        <f t="shared" si="44"/>
        <v>150</v>
      </c>
      <c r="AB121" s="47">
        <f t="shared" si="88"/>
        <v>1441.3660900948396</v>
      </c>
      <c r="AC121" s="44">
        <f t="shared" si="89"/>
        <v>300</v>
      </c>
      <c r="AD121" s="48">
        <f t="shared" si="80"/>
        <v>168.27499999999998</v>
      </c>
      <c r="AE121" s="44">
        <f t="shared" si="90"/>
        <v>900</v>
      </c>
      <c r="AF121" s="47">
        <f t="shared" si="91"/>
        <v>3000</v>
      </c>
      <c r="AG121" s="49">
        <f t="shared" si="92"/>
        <v>3</v>
      </c>
      <c r="AH121" s="43">
        <f t="shared" si="85"/>
        <v>1000</v>
      </c>
      <c r="AI121" s="46">
        <f t="shared" si="56"/>
        <v>0.78539816339744828</v>
      </c>
      <c r="AJ121" s="44">
        <f t="shared" si="45"/>
        <v>150</v>
      </c>
      <c r="AK121" s="47">
        <f t="shared" si="93"/>
        <v>1441.3660900948396</v>
      </c>
      <c r="AL121" s="44">
        <f t="shared" si="94"/>
        <v>150</v>
      </c>
      <c r="AM121" s="48">
        <f t="shared" si="50"/>
        <v>188.27499999999998</v>
      </c>
      <c r="AN121" s="44">
        <f t="shared" si="95"/>
        <v>600</v>
      </c>
      <c r="AO121" s="47">
        <f t="shared" si="96"/>
        <v>2600</v>
      </c>
      <c r="AP121" s="54">
        <f t="shared" si="97"/>
        <v>2.6</v>
      </c>
      <c r="AQ121" s="43">
        <f t="shared" si="86"/>
        <v>1100</v>
      </c>
      <c r="AR121" s="46">
        <f t="shared" si="62"/>
        <v>0.9503317777109126</v>
      </c>
      <c r="AS121" s="44">
        <f t="shared" si="46"/>
        <v>150</v>
      </c>
      <c r="AT121" s="47">
        <f t="shared" si="63"/>
        <v>1191.2116447064789</v>
      </c>
      <c r="AU121" s="44">
        <f t="shared" si="64"/>
        <v>330</v>
      </c>
      <c r="AV121" s="48">
        <f t="shared" si="65"/>
        <v>168.27499999999998</v>
      </c>
      <c r="AW121" s="44">
        <f t="shared" si="52"/>
        <v>600</v>
      </c>
      <c r="AX121" s="44">
        <f t="shared" si="66"/>
        <v>150</v>
      </c>
      <c r="AY121" s="44">
        <f t="shared" si="53"/>
        <v>300</v>
      </c>
      <c r="AZ121" s="47">
        <f t="shared" si="67"/>
        <v>2900</v>
      </c>
      <c r="BA121" s="49">
        <f t="shared" si="68"/>
        <v>2.6363636363636362</v>
      </c>
      <c r="BB121" s="43">
        <f t="shared" si="87"/>
        <v>1000</v>
      </c>
      <c r="BC121" s="46">
        <f t="shared" si="69"/>
        <v>0.78539816339744828</v>
      </c>
      <c r="BD121" s="44">
        <f t="shared" si="47"/>
        <v>150</v>
      </c>
      <c r="BE121" s="47">
        <f t="shared" si="70"/>
        <v>1441.3660900948396</v>
      </c>
      <c r="BF121" s="44">
        <f t="shared" si="71"/>
        <v>150</v>
      </c>
      <c r="BG121" s="48">
        <f t="shared" si="72"/>
        <v>188.27499999999998</v>
      </c>
      <c r="BH121" s="48">
        <f t="shared" si="73"/>
        <v>300</v>
      </c>
      <c r="BI121" s="44">
        <f t="shared" si="74"/>
        <v>150</v>
      </c>
      <c r="BJ121" s="44">
        <f t="shared" si="55"/>
        <v>300</v>
      </c>
      <c r="BK121" s="44">
        <f t="shared" si="75"/>
        <v>2700</v>
      </c>
      <c r="BL121" s="49">
        <f t="shared" si="76"/>
        <v>2.7</v>
      </c>
    </row>
    <row r="122" spans="2:64" x14ac:dyDescent="0.25">
      <c r="E122" s="33">
        <f t="shared" si="98"/>
        <v>17</v>
      </c>
      <c r="F122" s="33">
        <v>26</v>
      </c>
      <c r="G122" s="33">
        <v>25.25</v>
      </c>
      <c r="H122" s="33">
        <v>25</v>
      </c>
      <c r="I122" s="33"/>
      <c r="J122" s="33">
        <v>25.376000000000001</v>
      </c>
      <c r="K122" s="33">
        <v>25</v>
      </c>
      <c r="L122" s="33"/>
      <c r="M122" s="32"/>
      <c r="N122" s="33"/>
      <c r="O122" s="33"/>
      <c r="P122" s="33"/>
      <c r="Q122" s="33"/>
      <c r="R122" s="33"/>
      <c r="S122" s="33"/>
      <c r="T122" s="33">
        <v>26</v>
      </c>
      <c r="U122" s="33">
        <f t="shared" si="99"/>
        <v>17</v>
      </c>
      <c r="X122" s="38">
        <v>118</v>
      </c>
      <c r="Y122" s="43">
        <f t="shared" si="84"/>
        <v>1000</v>
      </c>
      <c r="Z122" s="46">
        <f t="shared" si="77"/>
        <v>0.78539816339744828</v>
      </c>
      <c r="AA122" s="44">
        <f t="shared" si="44"/>
        <v>150</v>
      </c>
      <c r="AB122" s="47">
        <f t="shared" si="88"/>
        <v>1441.3660900948396</v>
      </c>
      <c r="AC122" s="44">
        <f t="shared" si="89"/>
        <v>300</v>
      </c>
      <c r="AD122" s="48">
        <f t="shared" si="80"/>
        <v>168.27499999999998</v>
      </c>
      <c r="AE122" s="44">
        <f t="shared" si="90"/>
        <v>900</v>
      </c>
      <c r="AF122" s="47">
        <f t="shared" si="91"/>
        <v>3000</v>
      </c>
      <c r="AG122" s="49">
        <f t="shared" si="92"/>
        <v>3</v>
      </c>
      <c r="AH122" s="43">
        <f t="shared" si="85"/>
        <v>1000</v>
      </c>
      <c r="AI122" s="46">
        <f t="shared" si="56"/>
        <v>0.78539816339744828</v>
      </c>
      <c r="AJ122" s="44">
        <f t="shared" si="45"/>
        <v>150</v>
      </c>
      <c r="AK122" s="47">
        <f t="shared" si="93"/>
        <v>1441.3660900948396</v>
      </c>
      <c r="AL122" s="44">
        <f t="shared" si="94"/>
        <v>150</v>
      </c>
      <c r="AM122" s="48">
        <f t="shared" si="50"/>
        <v>188.27499999999998</v>
      </c>
      <c r="AN122" s="44">
        <f t="shared" si="95"/>
        <v>600</v>
      </c>
      <c r="AO122" s="47">
        <f t="shared" si="96"/>
        <v>2600</v>
      </c>
      <c r="AP122" s="54">
        <f t="shared" si="97"/>
        <v>2.6</v>
      </c>
      <c r="AQ122" s="43">
        <f t="shared" si="86"/>
        <v>1100</v>
      </c>
      <c r="AR122" s="46">
        <f t="shared" si="62"/>
        <v>0.9503317777109126</v>
      </c>
      <c r="AS122" s="44">
        <f t="shared" si="46"/>
        <v>150</v>
      </c>
      <c r="AT122" s="47">
        <f t="shared" si="63"/>
        <v>1191.2116447064789</v>
      </c>
      <c r="AU122" s="44">
        <f t="shared" si="64"/>
        <v>330</v>
      </c>
      <c r="AV122" s="48">
        <f t="shared" si="65"/>
        <v>168.27499999999998</v>
      </c>
      <c r="AW122" s="44">
        <f t="shared" si="52"/>
        <v>600</v>
      </c>
      <c r="AX122" s="44">
        <f t="shared" si="66"/>
        <v>150</v>
      </c>
      <c r="AY122" s="44">
        <f t="shared" si="53"/>
        <v>300</v>
      </c>
      <c r="AZ122" s="47">
        <f t="shared" si="67"/>
        <v>2900</v>
      </c>
      <c r="BA122" s="49">
        <f t="shared" si="68"/>
        <v>2.6363636363636362</v>
      </c>
      <c r="BB122" s="43">
        <f t="shared" si="87"/>
        <v>1000</v>
      </c>
      <c r="BC122" s="46">
        <f t="shared" si="69"/>
        <v>0.78539816339744828</v>
      </c>
      <c r="BD122" s="44">
        <f t="shared" si="47"/>
        <v>150</v>
      </c>
      <c r="BE122" s="47">
        <f t="shared" si="70"/>
        <v>1441.3660900948396</v>
      </c>
      <c r="BF122" s="44">
        <f t="shared" si="71"/>
        <v>150</v>
      </c>
      <c r="BG122" s="48">
        <f t="shared" si="72"/>
        <v>188.27499999999998</v>
      </c>
      <c r="BH122" s="48">
        <f t="shared" si="73"/>
        <v>300</v>
      </c>
      <c r="BI122" s="44">
        <f t="shared" si="74"/>
        <v>150</v>
      </c>
      <c r="BJ122" s="44">
        <f t="shared" si="55"/>
        <v>300</v>
      </c>
      <c r="BK122" s="44">
        <f t="shared" si="75"/>
        <v>2700</v>
      </c>
      <c r="BL122" s="49">
        <f t="shared" si="76"/>
        <v>2.7</v>
      </c>
    </row>
    <row r="123" spans="2:64" x14ac:dyDescent="0.25">
      <c r="E123" s="33">
        <f t="shared" si="98"/>
        <v>18</v>
      </c>
      <c r="F123" s="33">
        <v>28</v>
      </c>
      <c r="G123" s="33">
        <v>27.25</v>
      </c>
      <c r="H123" s="33">
        <v>27</v>
      </c>
      <c r="I123" s="33"/>
      <c r="J123" s="33">
        <v>27.376000000000001</v>
      </c>
      <c r="K123" s="33">
        <v>27</v>
      </c>
      <c r="L123" s="33">
        <v>26.75</v>
      </c>
      <c r="M123" s="32"/>
      <c r="N123" s="33"/>
      <c r="O123" s="33"/>
      <c r="P123" s="33"/>
      <c r="Q123" s="33"/>
      <c r="R123" s="33"/>
      <c r="S123" s="33"/>
      <c r="T123" s="33">
        <v>28</v>
      </c>
      <c r="U123" s="33">
        <f t="shared" si="99"/>
        <v>18</v>
      </c>
      <c r="X123" s="38">
        <v>119</v>
      </c>
      <c r="Y123" s="43">
        <f t="shared" si="84"/>
        <v>1000</v>
      </c>
      <c r="Z123" s="46">
        <f t="shared" si="77"/>
        <v>0.78539816339744828</v>
      </c>
      <c r="AA123" s="44">
        <f t="shared" si="44"/>
        <v>150</v>
      </c>
      <c r="AB123" s="47">
        <f t="shared" si="88"/>
        <v>1441.3660900948396</v>
      </c>
      <c r="AC123" s="44">
        <f t="shared" si="89"/>
        <v>300</v>
      </c>
      <c r="AD123" s="48">
        <f t="shared" si="80"/>
        <v>168.27499999999998</v>
      </c>
      <c r="AE123" s="44">
        <f t="shared" si="90"/>
        <v>900</v>
      </c>
      <c r="AF123" s="47">
        <f t="shared" si="91"/>
        <v>3000</v>
      </c>
      <c r="AG123" s="49">
        <f t="shared" si="92"/>
        <v>3</v>
      </c>
      <c r="AH123" s="43">
        <f t="shared" si="85"/>
        <v>1000</v>
      </c>
      <c r="AI123" s="46">
        <f t="shared" si="56"/>
        <v>0.78539816339744828</v>
      </c>
      <c r="AJ123" s="44">
        <f t="shared" si="45"/>
        <v>150</v>
      </c>
      <c r="AK123" s="47">
        <f t="shared" si="93"/>
        <v>1441.3660900948396</v>
      </c>
      <c r="AL123" s="44">
        <f t="shared" si="94"/>
        <v>150</v>
      </c>
      <c r="AM123" s="48">
        <f t="shared" si="50"/>
        <v>188.27499999999998</v>
      </c>
      <c r="AN123" s="44">
        <f t="shared" si="95"/>
        <v>600</v>
      </c>
      <c r="AO123" s="47">
        <f t="shared" si="96"/>
        <v>2600</v>
      </c>
      <c r="AP123" s="54">
        <f t="shared" si="97"/>
        <v>2.6</v>
      </c>
      <c r="AQ123" s="43">
        <f t="shared" si="86"/>
        <v>1100</v>
      </c>
      <c r="AR123" s="46">
        <f t="shared" si="62"/>
        <v>0.9503317777109126</v>
      </c>
      <c r="AS123" s="44">
        <f t="shared" si="46"/>
        <v>150</v>
      </c>
      <c r="AT123" s="47">
        <f t="shared" si="63"/>
        <v>1191.2116447064789</v>
      </c>
      <c r="AU123" s="44">
        <f t="shared" si="64"/>
        <v>330</v>
      </c>
      <c r="AV123" s="48">
        <f t="shared" si="65"/>
        <v>168.27499999999998</v>
      </c>
      <c r="AW123" s="44">
        <f t="shared" si="52"/>
        <v>600</v>
      </c>
      <c r="AX123" s="44">
        <f t="shared" si="66"/>
        <v>150</v>
      </c>
      <c r="AY123" s="44">
        <f t="shared" si="53"/>
        <v>300</v>
      </c>
      <c r="AZ123" s="47">
        <f t="shared" si="67"/>
        <v>2900</v>
      </c>
      <c r="BA123" s="49">
        <f t="shared" si="68"/>
        <v>2.6363636363636362</v>
      </c>
      <c r="BB123" s="43">
        <f t="shared" si="87"/>
        <v>1000</v>
      </c>
      <c r="BC123" s="46">
        <f t="shared" si="69"/>
        <v>0.78539816339744828</v>
      </c>
      <c r="BD123" s="44">
        <f t="shared" si="47"/>
        <v>150</v>
      </c>
      <c r="BE123" s="47">
        <f t="shared" si="70"/>
        <v>1441.3660900948396</v>
      </c>
      <c r="BF123" s="44">
        <f t="shared" si="71"/>
        <v>150</v>
      </c>
      <c r="BG123" s="48">
        <f t="shared" si="72"/>
        <v>188.27499999999998</v>
      </c>
      <c r="BH123" s="48">
        <f t="shared" si="73"/>
        <v>300</v>
      </c>
      <c r="BI123" s="44">
        <f t="shared" si="74"/>
        <v>150</v>
      </c>
      <c r="BJ123" s="44">
        <f t="shared" si="55"/>
        <v>300</v>
      </c>
      <c r="BK123" s="44">
        <f t="shared" si="75"/>
        <v>2700</v>
      </c>
      <c r="BL123" s="49">
        <f t="shared" si="76"/>
        <v>2.7</v>
      </c>
    </row>
    <row r="124" spans="2:64" x14ac:dyDescent="0.25">
      <c r="E124" s="33">
        <f t="shared" si="98"/>
        <v>19</v>
      </c>
      <c r="F124" s="33">
        <v>30</v>
      </c>
      <c r="G124" s="33">
        <v>29.25</v>
      </c>
      <c r="H124" s="33">
        <v>29</v>
      </c>
      <c r="I124" s="33"/>
      <c r="J124" s="33">
        <v>29.376000000000001</v>
      </c>
      <c r="K124" s="33">
        <v>29</v>
      </c>
      <c r="L124" s="33">
        <v>28.75</v>
      </c>
      <c r="M124" s="32"/>
      <c r="N124" s="33"/>
      <c r="O124" s="33"/>
      <c r="P124" s="33"/>
      <c r="Q124" s="33"/>
      <c r="R124" s="33"/>
      <c r="S124" s="33"/>
      <c r="T124" s="33">
        <v>30</v>
      </c>
      <c r="U124" s="33">
        <f t="shared" si="99"/>
        <v>19</v>
      </c>
      <c r="X124" s="38">
        <v>120</v>
      </c>
      <c r="Y124" s="43">
        <f t="shared" si="84"/>
        <v>1000</v>
      </c>
      <c r="Z124" s="46">
        <f t="shared" si="77"/>
        <v>0.78539816339744828</v>
      </c>
      <c r="AA124" s="44">
        <f t="shared" si="44"/>
        <v>150</v>
      </c>
      <c r="AB124" s="47">
        <f t="shared" si="88"/>
        <v>1441.3660900948396</v>
      </c>
      <c r="AC124" s="44">
        <f t="shared" si="89"/>
        <v>300</v>
      </c>
      <c r="AD124" s="48">
        <f t="shared" si="80"/>
        <v>168.27499999999998</v>
      </c>
      <c r="AE124" s="44">
        <f t="shared" si="90"/>
        <v>900</v>
      </c>
      <c r="AF124" s="47">
        <f t="shared" si="91"/>
        <v>3000</v>
      </c>
      <c r="AG124" s="49">
        <f t="shared" si="92"/>
        <v>3</v>
      </c>
      <c r="AH124" s="43">
        <f t="shared" si="85"/>
        <v>1000</v>
      </c>
      <c r="AI124" s="46">
        <f t="shared" si="56"/>
        <v>0.78539816339744828</v>
      </c>
      <c r="AJ124" s="44">
        <f t="shared" si="45"/>
        <v>150</v>
      </c>
      <c r="AK124" s="47">
        <f t="shared" si="93"/>
        <v>1441.3660900948396</v>
      </c>
      <c r="AL124" s="44">
        <f t="shared" si="94"/>
        <v>150</v>
      </c>
      <c r="AM124" s="48">
        <f t="shared" si="50"/>
        <v>188.27499999999998</v>
      </c>
      <c r="AN124" s="44">
        <f t="shared" si="95"/>
        <v>600</v>
      </c>
      <c r="AO124" s="47">
        <f t="shared" si="96"/>
        <v>2600</v>
      </c>
      <c r="AP124" s="54">
        <f t="shared" si="97"/>
        <v>2.6</v>
      </c>
      <c r="AQ124" s="43">
        <f t="shared" si="86"/>
        <v>1100</v>
      </c>
      <c r="AR124" s="46">
        <f t="shared" si="62"/>
        <v>0.9503317777109126</v>
      </c>
      <c r="AS124" s="44">
        <f t="shared" si="46"/>
        <v>150</v>
      </c>
      <c r="AT124" s="47">
        <f t="shared" si="63"/>
        <v>1191.2116447064789</v>
      </c>
      <c r="AU124" s="44">
        <f t="shared" si="64"/>
        <v>330</v>
      </c>
      <c r="AV124" s="48">
        <f t="shared" si="65"/>
        <v>168.27499999999998</v>
      </c>
      <c r="AW124" s="44">
        <f t="shared" si="52"/>
        <v>600</v>
      </c>
      <c r="AX124" s="44">
        <f t="shared" si="66"/>
        <v>150</v>
      </c>
      <c r="AY124" s="44">
        <f t="shared" si="53"/>
        <v>300</v>
      </c>
      <c r="AZ124" s="47">
        <f t="shared" si="67"/>
        <v>2900</v>
      </c>
      <c r="BA124" s="49">
        <f t="shared" si="68"/>
        <v>2.6363636363636362</v>
      </c>
      <c r="BB124" s="43">
        <f t="shared" si="87"/>
        <v>1000</v>
      </c>
      <c r="BC124" s="46">
        <f t="shared" si="69"/>
        <v>0.78539816339744828</v>
      </c>
      <c r="BD124" s="44">
        <f t="shared" si="47"/>
        <v>150</v>
      </c>
      <c r="BE124" s="47">
        <f t="shared" si="70"/>
        <v>1441.3660900948396</v>
      </c>
      <c r="BF124" s="44">
        <f t="shared" si="71"/>
        <v>150</v>
      </c>
      <c r="BG124" s="48">
        <f t="shared" si="72"/>
        <v>188.27499999999998</v>
      </c>
      <c r="BH124" s="48">
        <f t="shared" si="73"/>
        <v>300</v>
      </c>
      <c r="BI124" s="44">
        <f t="shared" si="74"/>
        <v>150</v>
      </c>
      <c r="BJ124" s="44">
        <f t="shared" si="55"/>
        <v>300</v>
      </c>
      <c r="BK124" s="44">
        <f t="shared" si="75"/>
        <v>2700</v>
      </c>
      <c r="BL124" s="49">
        <f t="shared" si="76"/>
        <v>2.7</v>
      </c>
    </row>
    <row r="125" spans="2:64" x14ac:dyDescent="0.25">
      <c r="E125" s="33">
        <f t="shared" si="98"/>
        <v>20</v>
      </c>
      <c r="F125" s="33">
        <v>32</v>
      </c>
      <c r="G125" s="33">
        <v>31.25</v>
      </c>
      <c r="H125" s="33">
        <v>31</v>
      </c>
      <c r="I125" s="33"/>
      <c r="J125" s="33">
        <v>31.376000000000001</v>
      </c>
      <c r="K125" s="33">
        <v>31</v>
      </c>
      <c r="L125" s="33">
        <v>30.75</v>
      </c>
      <c r="M125" s="32">
        <v>30.623999999999999</v>
      </c>
      <c r="N125" s="33"/>
      <c r="O125" s="33"/>
      <c r="P125" s="33"/>
      <c r="Q125" s="33"/>
      <c r="R125" s="33"/>
      <c r="S125" s="33"/>
      <c r="T125" s="33">
        <v>32</v>
      </c>
      <c r="U125" s="33">
        <f t="shared" si="99"/>
        <v>20</v>
      </c>
      <c r="X125" s="38">
        <v>121</v>
      </c>
      <c r="Y125" s="43">
        <f t="shared" si="84"/>
        <v>1000</v>
      </c>
      <c r="Z125" s="46">
        <f t="shared" si="77"/>
        <v>0.78539816339744828</v>
      </c>
      <c r="AA125" s="44">
        <f t="shared" si="44"/>
        <v>150</v>
      </c>
      <c r="AB125" s="47">
        <f t="shared" si="88"/>
        <v>1441.3660900948396</v>
      </c>
      <c r="AC125" s="44">
        <f t="shared" si="89"/>
        <v>300</v>
      </c>
      <c r="AD125" s="48">
        <f t="shared" si="80"/>
        <v>168.27499999999998</v>
      </c>
      <c r="AE125" s="44">
        <f t="shared" si="90"/>
        <v>900</v>
      </c>
      <c r="AF125" s="47">
        <f t="shared" si="91"/>
        <v>3000</v>
      </c>
      <c r="AG125" s="49">
        <f t="shared" si="92"/>
        <v>3</v>
      </c>
      <c r="AH125" s="43">
        <f t="shared" si="85"/>
        <v>1000</v>
      </c>
      <c r="AI125" s="46">
        <f t="shared" si="56"/>
        <v>0.78539816339744828</v>
      </c>
      <c r="AJ125" s="44">
        <f t="shared" si="45"/>
        <v>150</v>
      </c>
      <c r="AK125" s="47">
        <f t="shared" si="93"/>
        <v>1441.3660900948396</v>
      </c>
      <c r="AL125" s="44">
        <f t="shared" si="94"/>
        <v>150</v>
      </c>
      <c r="AM125" s="48">
        <f t="shared" si="50"/>
        <v>188.27499999999998</v>
      </c>
      <c r="AN125" s="44">
        <f t="shared" si="95"/>
        <v>600</v>
      </c>
      <c r="AO125" s="47">
        <f t="shared" si="96"/>
        <v>2600</v>
      </c>
      <c r="AP125" s="54">
        <f t="shared" si="97"/>
        <v>2.6</v>
      </c>
      <c r="AQ125" s="43">
        <f t="shared" si="86"/>
        <v>1100</v>
      </c>
      <c r="AR125" s="46">
        <f t="shared" si="62"/>
        <v>0.9503317777109126</v>
      </c>
      <c r="AS125" s="44">
        <f t="shared" si="46"/>
        <v>150</v>
      </c>
      <c r="AT125" s="47">
        <f t="shared" si="63"/>
        <v>1191.2116447064789</v>
      </c>
      <c r="AU125" s="44">
        <f t="shared" si="64"/>
        <v>330</v>
      </c>
      <c r="AV125" s="48">
        <f t="shared" si="65"/>
        <v>168.27499999999998</v>
      </c>
      <c r="AW125" s="44">
        <f t="shared" si="52"/>
        <v>600</v>
      </c>
      <c r="AX125" s="44">
        <f t="shared" si="66"/>
        <v>150</v>
      </c>
      <c r="AY125" s="44">
        <f t="shared" si="53"/>
        <v>300</v>
      </c>
      <c r="AZ125" s="47">
        <f t="shared" si="67"/>
        <v>2900</v>
      </c>
      <c r="BA125" s="49">
        <f t="shared" si="68"/>
        <v>2.6363636363636362</v>
      </c>
      <c r="BB125" s="43">
        <f t="shared" si="87"/>
        <v>1000</v>
      </c>
      <c r="BC125" s="46">
        <f t="shared" si="69"/>
        <v>0.78539816339744828</v>
      </c>
      <c r="BD125" s="44">
        <f t="shared" si="47"/>
        <v>150</v>
      </c>
      <c r="BE125" s="47">
        <f t="shared" si="70"/>
        <v>1441.3660900948396</v>
      </c>
      <c r="BF125" s="44">
        <f t="shared" si="71"/>
        <v>150</v>
      </c>
      <c r="BG125" s="48">
        <f t="shared" si="72"/>
        <v>188.27499999999998</v>
      </c>
      <c r="BH125" s="48">
        <f t="shared" si="73"/>
        <v>300</v>
      </c>
      <c r="BI125" s="44">
        <f t="shared" si="74"/>
        <v>150</v>
      </c>
      <c r="BJ125" s="44">
        <f t="shared" si="55"/>
        <v>300</v>
      </c>
      <c r="BK125" s="44">
        <f t="shared" si="75"/>
        <v>2700</v>
      </c>
      <c r="BL125" s="49">
        <f t="shared" si="76"/>
        <v>2.7</v>
      </c>
    </row>
    <row r="126" spans="2:64" x14ac:dyDescent="0.25">
      <c r="E126" s="33">
        <f t="shared" si="98"/>
        <v>21</v>
      </c>
      <c r="F126" s="33">
        <v>34</v>
      </c>
      <c r="G126" s="33">
        <v>33.25</v>
      </c>
      <c r="H126" s="33">
        <v>33</v>
      </c>
      <c r="I126" s="33"/>
      <c r="J126" s="33">
        <v>33.311999999999998</v>
      </c>
      <c r="K126" s="33">
        <v>33</v>
      </c>
      <c r="L126" s="33">
        <v>32.75</v>
      </c>
      <c r="M126" s="32">
        <v>32.624000000000002</v>
      </c>
      <c r="N126" s="33"/>
      <c r="O126" s="33"/>
      <c r="P126" s="33"/>
      <c r="Q126" s="33"/>
      <c r="R126" s="33"/>
      <c r="S126" s="33"/>
      <c r="T126" s="33">
        <v>34</v>
      </c>
      <c r="U126" s="33">
        <f t="shared" si="99"/>
        <v>21</v>
      </c>
      <c r="X126" s="38">
        <v>122</v>
      </c>
      <c r="Y126" s="43">
        <f t="shared" si="84"/>
        <v>1000</v>
      </c>
      <c r="Z126" s="46">
        <f t="shared" si="77"/>
        <v>0.78539816339744828</v>
      </c>
      <c r="AA126" s="44">
        <f t="shared" si="44"/>
        <v>150</v>
      </c>
      <c r="AB126" s="47">
        <f t="shared" si="88"/>
        <v>1441.3660900948396</v>
      </c>
      <c r="AC126" s="44">
        <f t="shared" si="89"/>
        <v>300</v>
      </c>
      <c r="AD126" s="48">
        <f t="shared" si="80"/>
        <v>168.27499999999998</v>
      </c>
      <c r="AE126" s="44">
        <f t="shared" si="90"/>
        <v>900</v>
      </c>
      <c r="AF126" s="47">
        <f t="shared" si="91"/>
        <v>3000</v>
      </c>
      <c r="AG126" s="49">
        <f t="shared" si="92"/>
        <v>3</v>
      </c>
      <c r="AH126" s="43">
        <f t="shared" si="85"/>
        <v>1000</v>
      </c>
      <c r="AI126" s="46">
        <f t="shared" si="56"/>
        <v>0.78539816339744828</v>
      </c>
      <c r="AJ126" s="44">
        <f t="shared" si="45"/>
        <v>150</v>
      </c>
      <c r="AK126" s="47">
        <f t="shared" si="93"/>
        <v>1441.3660900948396</v>
      </c>
      <c r="AL126" s="44">
        <f t="shared" si="94"/>
        <v>150</v>
      </c>
      <c r="AM126" s="48">
        <f t="shared" si="50"/>
        <v>188.27499999999998</v>
      </c>
      <c r="AN126" s="44">
        <f t="shared" si="95"/>
        <v>600</v>
      </c>
      <c r="AO126" s="47">
        <f t="shared" si="96"/>
        <v>2600</v>
      </c>
      <c r="AP126" s="54">
        <f t="shared" si="97"/>
        <v>2.6</v>
      </c>
      <c r="AQ126" s="43">
        <f t="shared" si="86"/>
        <v>1100</v>
      </c>
      <c r="AR126" s="46">
        <f t="shared" si="62"/>
        <v>0.9503317777109126</v>
      </c>
      <c r="AS126" s="44">
        <f t="shared" si="46"/>
        <v>150</v>
      </c>
      <c r="AT126" s="47">
        <f t="shared" si="63"/>
        <v>1191.2116447064789</v>
      </c>
      <c r="AU126" s="44">
        <f t="shared" si="64"/>
        <v>330</v>
      </c>
      <c r="AV126" s="48">
        <f t="shared" si="65"/>
        <v>168.27499999999998</v>
      </c>
      <c r="AW126" s="44">
        <f t="shared" si="52"/>
        <v>600</v>
      </c>
      <c r="AX126" s="44">
        <f t="shared" si="66"/>
        <v>150</v>
      </c>
      <c r="AY126" s="44">
        <f t="shared" si="53"/>
        <v>300</v>
      </c>
      <c r="AZ126" s="47">
        <f t="shared" si="67"/>
        <v>2900</v>
      </c>
      <c r="BA126" s="49">
        <f t="shared" si="68"/>
        <v>2.6363636363636362</v>
      </c>
      <c r="BB126" s="43">
        <f t="shared" si="87"/>
        <v>1000</v>
      </c>
      <c r="BC126" s="46">
        <f t="shared" si="69"/>
        <v>0.78539816339744828</v>
      </c>
      <c r="BD126" s="44">
        <f t="shared" si="47"/>
        <v>150</v>
      </c>
      <c r="BE126" s="47">
        <f t="shared" si="70"/>
        <v>1441.3660900948396</v>
      </c>
      <c r="BF126" s="44">
        <f t="shared" si="71"/>
        <v>150</v>
      </c>
      <c r="BG126" s="48">
        <f t="shared" si="72"/>
        <v>188.27499999999998</v>
      </c>
      <c r="BH126" s="48">
        <f t="shared" si="73"/>
        <v>300</v>
      </c>
      <c r="BI126" s="44">
        <f t="shared" si="74"/>
        <v>150</v>
      </c>
      <c r="BJ126" s="44">
        <f t="shared" si="55"/>
        <v>300</v>
      </c>
      <c r="BK126" s="44">
        <f t="shared" si="75"/>
        <v>2700</v>
      </c>
      <c r="BL126" s="49">
        <f t="shared" si="76"/>
        <v>2.7</v>
      </c>
    </row>
    <row r="127" spans="2:64" x14ac:dyDescent="0.25">
      <c r="E127" s="33">
        <f t="shared" si="98"/>
        <v>22</v>
      </c>
      <c r="F127" s="33">
        <v>36</v>
      </c>
      <c r="G127" s="33">
        <v>35.25</v>
      </c>
      <c r="H127" s="33">
        <v>35</v>
      </c>
      <c r="I127" s="33"/>
      <c r="J127" s="33">
        <v>35.375999999999998</v>
      </c>
      <c r="K127" s="33">
        <v>35</v>
      </c>
      <c r="L127" s="33">
        <v>34.75</v>
      </c>
      <c r="M127" s="32">
        <v>34.5</v>
      </c>
      <c r="N127" s="33"/>
      <c r="O127" s="33"/>
      <c r="P127" s="33"/>
      <c r="Q127" s="33"/>
      <c r="R127" s="33"/>
      <c r="S127" s="33"/>
      <c r="T127" s="33">
        <v>36</v>
      </c>
      <c r="U127" s="33">
        <f t="shared" si="99"/>
        <v>22</v>
      </c>
      <c r="X127" s="38">
        <v>123</v>
      </c>
      <c r="Y127" s="43">
        <f t="shared" si="84"/>
        <v>1000</v>
      </c>
      <c r="Z127" s="46">
        <f t="shared" si="77"/>
        <v>0.78539816339744828</v>
      </c>
      <c r="AA127" s="44">
        <f t="shared" si="44"/>
        <v>150</v>
      </c>
      <c r="AB127" s="47">
        <f t="shared" si="88"/>
        <v>1441.3660900948396</v>
      </c>
      <c r="AC127" s="44">
        <f t="shared" si="89"/>
        <v>300</v>
      </c>
      <c r="AD127" s="48">
        <f t="shared" si="80"/>
        <v>168.27499999999998</v>
      </c>
      <c r="AE127" s="44">
        <f t="shared" si="90"/>
        <v>900</v>
      </c>
      <c r="AF127" s="47">
        <f t="shared" si="91"/>
        <v>3000</v>
      </c>
      <c r="AG127" s="49">
        <f t="shared" si="92"/>
        <v>3</v>
      </c>
      <c r="AH127" s="43">
        <f t="shared" si="85"/>
        <v>1000</v>
      </c>
      <c r="AI127" s="46">
        <f t="shared" si="56"/>
        <v>0.78539816339744828</v>
      </c>
      <c r="AJ127" s="44">
        <f t="shared" si="45"/>
        <v>150</v>
      </c>
      <c r="AK127" s="47">
        <f t="shared" si="93"/>
        <v>1441.3660900948396</v>
      </c>
      <c r="AL127" s="44">
        <f t="shared" si="94"/>
        <v>150</v>
      </c>
      <c r="AM127" s="48">
        <f t="shared" si="50"/>
        <v>188.27499999999998</v>
      </c>
      <c r="AN127" s="44">
        <f t="shared" si="95"/>
        <v>600</v>
      </c>
      <c r="AO127" s="47">
        <f t="shared" si="96"/>
        <v>2600</v>
      </c>
      <c r="AP127" s="54">
        <f t="shared" si="97"/>
        <v>2.6</v>
      </c>
      <c r="AQ127" s="43">
        <f t="shared" si="86"/>
        <v>1100</v>
      </c>
      <c r="AR127" s="46">
        <f t="shared" si="62"/>
        <v>0.9503317777109126</v>
      </c>
      <c r="AS127" s="44">
        <f t="shared" si="46"/>
        <v>150</v>
      </c>
      <c r="AT127" s="47">
        <f t="shared" si="63"/>
        <v>1191.2116447064789</v>
      </c>
      <c r="AU127" s="44">
        <f t="shared" si="64"/>
        <v>330</v>
      </c>
      <c r="AV127" s="48">
        <f t="shared" si="65"/>
        <v>168.27499999999998</v>
      </c>
      <c r="AW127" s="44">
        <f t="shared" si="52"/>
        <v>600</v>
      </c>
      <c r="AX127" s="44">
        <f t="shared" si="66"/>
        <v>150</v>
      </c>
      <c r="AY127" s="44">
        <f t="shared" si="53"/>
        <v>300</v>
      </c>
      <c r="AZ127" s="47">
        <f t="shared" si="67"/>
        <v>2900</v>
      </c>
      <c r="BA127" s="49">
        <f t="shared" si="68"/>
        <v>2.6363636363636362</v>
      </c>
      <c r="BB127" s="43">
        <f t="shared" si="87"/>
        <v>1000</v>
      </c>
      <c r="BC127" s="46">
        <f t="shared" si="69"/>
        <v>0.78539816339744828</v>
      </c>
      <c r="BD127" s="44">
        <f t="shared" si="47"/>
        <v>150</v>
      </c>
      <c r="BE127" s="47">
        <f t="shared" si="70"/>
        <v>1441.3660900948396</v>
      </c>
      <c r="BF127" s="44">
        <f t="shared" si="71"/>
        <v>150</v>
      </c>
      <c r="BG127" s="48">
        <f t="shared" si="72"/>
        <v>188.27499999999998</v>
      </c>
      <c r="BH127" s="48">
        <f t="shared" si="73"/>
        <v>300</v>
      </c>
      <c r="BI127" s="44">
        <f t="shared" si="74"/>
        <v>150</v>
      </c>
      <c r="BJ127" s="44">
        <f t="shared" si="55"/>
        <v>300</v>
      </c>
      <c r="BK127" s="44">
        <f t="shared" si="75"/>
        <v>2700</v>
      </c>
      <c r="BL127" s="49">
        <f t="shared" si="76"/>
        <v>2.7</v>
      </c>
    </row>
    <row r="128" spans="2:64" x14ac:dyDescent="0.25">
      <c r="E128" s="33">
        <f t="shared" si="98"/>
        <v>23</v>
      </c>
      <c r="F128" s="33">
        <v>38</v>
      </c>
      <c r="G128" s="33">
        <v>37.25</v>
      </c>
      <c r="H128" s="33">
        <v>37</v>
      </c>
      <c r="I128" s="33"/>
      <c r="J128" s="33"/>
      <c r="K128" s="33"/>
      <c r="L128" s="33"/>
      <c r="M128" s="32"/>
      <c r="N128" s="33"/>
      <c r="O128" s="33"/>
      <c r="P128" s="33"/>
      <c r="Q128" s="33"/>
      <c r="R128" s="33"/>
      <c r="S128" s="33"/>
      <c r="T128" s="33">
        <v>38</v>
      </c>
      <c r="U128" s="33">
        <f t="shared" si="99"/>
        <v>23</v>
      </c>
      <c r="X128" s="38">
        <v>124</v>
      </c>
      <c r="Y128" s="43">
        <f t="shared" si="84"/>
        <v>1000</v>
      </c>
      <c r="Z128" s="46">
        <f t="shared" si="77"/>
        <v>0.78539816339744828</v>
      </c>
      <c r="AA128" s="44">
        <f t="shared" si="44"/>
        <v>150</v>
      </c>
      <c r="AB128" s="47">
        <f t="shared" si="88"/>
        <v>1441.3660900948396</v>
      </c>
      <c r="AC128" s="44">
        <f t="shared" si="89"/>
        <v>300</v>
      </c>
      <c r="AD128" s="48">
        <f t="shared" si="80"/>
        <v>168.27499999999998</v>
      </c>
      <c r="AE128" s="44">
        <f t="shared" si="90"/>
        <v>900</v>
      </c>
      <c r="AF128" s="47">
        <f t="shared" si="91"/>
        <v>3000</v>
      </c>
      <c r="AG128" s="49">
        <f t="shared" si="92"/>
        <v>3</v>
      </c>
      <c r="AH128" s="43">
        <f t="shared" si="85"/>
        <v>1000</v>
      </c>
      <c r="AI128" s="46">
        <f t="shared" si="56"/>
        <v>0.78539816339744828</v>
      </c>
      <c r="AJ128" s="44">
        <f t="shared" si="45"/>
        <v>150</v>
      </c>
      <c r="AK128" s="47">
        <f t="shared" si="93"/>
        <v>1441.3660900948396</v>
      </c>
      <c r="AL128" s="44">
        <f t="shared" si="94"/>
        <v>150</v>
      </c>
      <c r="AM128" s="48">
        <f t="shared" si="50"/>
        <v>188.27499999999998</v>
      </c>
      <c r="AN128" s="44">
        <f t="shared" si="95"/>
        <v>600</v>
      </c>
      <c r="AO128" s="47">
        <f t="shared" si="96"/>
        <v>2600</v>
      </c>
      <c r="AP128" s="54">
        <f t="shared" si="97"/>
        <v>2.6</v>
      </c>
      <c r="AQ128" s="43">
        <f t="shared" si="86"/>
        <v>1100</v>
      </c>
      <c r="AR128" s="46">
        <f t="shared" si="62"/>
        <v>0.9503317777109126</v>
      </c>
      <c r="AS128" s="44">
        <f t="shared" si="46"/>
        <v>150</v>
      </c>
      <c r="AT128" s="47">
        <f t="shared" si="63"/>
        <v>1191.2116447064789</v>
      </c>
      <c r="AU128" s="44">
        <f t="shared" si="64"/>
        <v>330</v>
      </c>
      <c r="AV128" s="48">
        <f t="shared" si="65"/>
        <v>168.27499999999998</v>
      </c>
      <c r="AW128" s="44">
        <f t="shared" si="52"/>
        <v>600</v>
      </c>
      <c r="AX128" s="44">
        <f t="shared" si="66"/>
        <v>150</v>
      </c>
      <c r="AY128" s="44">
        <f t="shared" si="53"/>
        <v>300</v>
      </c>
      <c r="AZ128" s="47">
        <f t="shared" si="67"/>
        <v>2900</v>
      </c>
      <c r="BA128" s="49">
        <f t="shared" si="68"/>
        <v>2.6363636363636362</v>
      </c>
      <c r="BB128" s="43">
        <f t="shared" si="87"/>
        <v>1000</v>
      </c>
      <c r="BC128" s="46">
        <f t="shared" si="69"/>
        <v>0.78539816339744828</v>
      </c>
      <c r="BD128" s="44">
        <f t="shared" si="47"/>
        <v>150</v>
      </c>
      <c r="BE128" s="47">
        <f t="shared" si="70"/>
        <v>1441.3660900948396</v>
      </c>
      <c r="BF128" s="44">
        <f t="shared" si="71"/>
        <v>150</v>
      </c>
      <c r="BG128" s="48">
        <f t="shared" si="72"/>
        <v>188.27499999999998</v>
      </c>
      <c r="BH128" s="48">
        <f t="shared" si="73"/>
        <v>300</v>
      </c>
      <c r="BI128" s="44">
        <f t="shared" si="74"/>
        <v>150</v>
      </c>
      <c r="BJ128" s="44">
        <f t="shared" si="55"/>
        <v>300</v>
      </c>
      <c r="BK128" s="44">
        <f t="shared" si="75"/>
        <v>2700</v>
      </c>
      <c r="BL128" s="49">
        <f t="shared" si="76"/>
        <v>2.7</v>
      </c>
    </row>
    <row r="129" spans="5:64" x14ac:dyDescent="0.25">
      <c r="E129" s="33">
        <f t="shared" si="98"/>
        <v>24</v>
      </c>
      <c r="F129" s="33">
        <v>40</v>
      </c>
      <c r="G129" s="33">
        <v>39.25</v>
      </c>
      <c r="H129" s="33">
        <v>39</v>
      </c>
      <c r="I129" s="33"/>
      <c r="J129" s="33"/>
      <c r="K129" s="33"/>
      <c r="L129" s="33"/>
      <c r="M129" s="32"/>
      <c r="N129" s="33"/>
      <c r="O129" s="33"/>
      <c r="P129" s="33"/>
      <c r="Q129" s="33"/>
      <c r="R129" s="33"/>
      <c r="S129" s="33"/>
      <c r="T129" s="33">
        <v>40</v>
      </c>
      <c r="U129" s="33">
        <f t="shared" si="99"/>
        <v>24</v>
      </c>
      <c r="X129" s="38">
        <v>125</v>
      </c>
      <c r="Y129" s="43">
        <f t="shared" si="84"/>
        <v>1000</v>
      </c>
      <c r="Z129" s="46">
        <f t="shared" si="77"/>
        <v>0.78539816339744828</v>
      </c>
      <c r="AA129" s="44">
        <f t="shared" si="44"/>
        <v>150</v>
      </c>
      <c r="AB129" s="47">
        <f t="shared" si="88"/>
        <v>1441.3660900948396</v>
      </c>
      <c r="AC129" s="44">
        <f t="shared" si="89"/>
        <v>300</v>
      </c>
      <c r="AD129" s="48">
        <f t="shared" si="80"/>
        <v>168.27499999999998</v>
      </c>
      <c r="AE129" s="44">
        <f t="shared" si="90"/>
        <v>900</v>
      </c>
      <c r="AF129" s="47">
        <f t="shared" si="91"/>
        <v>3000</v>
      </c>
      <c r="AG129" s="49">
        <f t="shared" si="92"/>
        <v>3</v>
      </c>
      <c r="AH129" s="43">
        <f t="shared" si="85"/>
        <v>1000</v>
      </c>
      <c r="AI129" s="46">
        <f t="shared" si="56"/>
        <v>0.78539816339744828</v>
      </c>
      <c r="AJ129" s="44">
        <f t="shared" si="45"/>
        <v>150</v>
      </c>
      <c r="AK129" s="47">
        <f t="shared" si="93"/>
        <v>1441.3660900948396</v>
      </c>
      <c r="AL129" s="44">
        <f t="shared" si="94"/>
        <v>150</v>
      </c>
      <c r="AM129" s="48">
        <f t="shared" si="50"/>
        <v>188.27499999999998</v>
      </c>
      <c r="AN129" s="44">
        <f t="shared" si="95"/>
        <v>600</v>
      </c>
      <c r="AO129" s="47">
        <f t="shared" si="96"/>
        <v>2600</v>
      </c>
      <c r="AP129" s="54">
        <f t="shared" si="97"/>
        <v>2.6</v>
      </c>
      <c r="AQ129" s="43">
        <f t="shared" si="86"/>
        <v>1100</v>
      </c>
      <c r="AR129" s="46">
        <f t="shared" si="62"/>
        <v>0.9503317777109126</v>
      </c>
      <c r="AS129" s="44">
        <f t="shared" si="46"/>
        <v>150</v>
      </c>
      <c r="AT129" s="47">
        <f t="shared" si="63"/>
        <v>1191.2116447064789</v>
      </c>
      <c r="AU129" s="44">
        <f t="shared" si="64"/>
        <v>330</v>
      </c>
      <c r="AV129" s="48">
        <f t="shared" si="65"/>
        <v>168.27499999999998</v>
      </c>
      <c r="AW129" s="44">
        <f t="shared" si="52"/>
        <v>600</v>
      </c>
      <c r="AX129" s="44">
        <f t="shared" si="66"/>
        <v>150</v>
      </c>
      <c r="AY129" s="44">
        <f t="shared" si="53"/>
        <v>300</v>
      </c>
      <c r="AZ129" s="47">
        <f t="shared" si="67"/>
        <v>2900</v>
      </c>
      <c r="BA129" s="49">
        <f t="shared" si="68"/>
        <v>2.6363636363636362</v>
      </c>
      <c r="BB129" s="43">
        <f t="shared" si="87"/>
        <v>1000</v>
      </c>
      <c r="BC129" s="46">
        <f t="shared" si="69"/>
        <v>0.78539816339744828</v>
      </c>
      <c r="BD129" s="44">
        <f t="shared" si="47"/>
        <v>150</v>
      </c>
      <c r="BE129" s="47">
        <f t="shared" si="70"/>
        <v>1441.3660900948396</v>
      </c>
      <c r="BF129" s="44">
        <f t="shared" si="71"/>
        <v>150</v>
      </c>
      <c r="BG129" s="48">
        <f t="shared" si="72"/>
        <v>188.27499999999998</v>
      </c>
      <c r="BH129" s="48">
        <f t="shared" si="73"/>
        <v>300</v>
      </c>
      <c r="BI129" s="44">
        <f t="shared" si="74"/>
        <v>150</v>
      </c>
      <c r="BJ129" s="44">
        <f t="shared" si="55"/>
        <v>300</v>
      </c>
      <c r="BK129" s="44">
        <f t="shared" si="75"/>
        <v>2700</v>
      </c>
      <c r="BL129" s="49">
        <f t="shared" si="76"/>
        <v>2.7</v>
      </c>
    </row>
    <row r="130" spans="5:64" x14ac:dyDescent="0.25">
      <c r="E130" s="33">
        <f t="shared" si="98"/>
        <v>25</v>
      </c>
      <c r="F130" s="33">
        <v>42</v>
      </c>
      <c r="G130" s="33">
        <v>41.25</v>
      </c>
      <c r="H130" s="33">
        <v>41</v>
      </c>
      <c r="I130" s="33"/>
      <c r="J130" s="33"/>
      <c r="K130" s="33"/>
      <c r="L130" s="33"/>
      <c r="M130" s="32"/>
      <c r="N130" s="33"/>
      <c r="O130" s="33"/>
      <c r="P130" s="33"/>
      <c r="Q130" s="33"/>
      <c r="R130" s="33"/>
      <c r="S130" s="33"/>
      <c r="T130" s="33">
        <v>42</v>
      </c>
      <c r="U130" s="33">
        <f t="shared" si="99"/>
        <v>25</v>
      </c>
      <c r="X130" s="38">
        <v>126</v>
      </c>
      <c r="Y130" s="43">
        <f t="shared" si="84"/>
        <v>1000</v>
      </c>
      <c r="Z130" s="46">
        <f t="shared" si="77"/>
        <v>0.78539816339744828</v>
      </c>
      <c r="AA130" s="44">
        <f t="shared" si="44"/>
        <v>150</v>
      </c>
      <c r="AB130" s="47">
        <f t="shared" si="88"/>
        <v>1441.3660900948396</v>
      </c>
      <c r="AC130" s="44">
        <f t="shared" si="89"/>
        <v>300</v>
      </c>
      <c r="AD130" s="48">
        <f t="shared" si="80"/>
        <v>168.27499999999998</v>
      </c>
      <c r="AE130" s="44">
        <f t="shared" si="90"/>
        <v>900</v>
      </c>
      <c r="AF130" s="47">
        <f t="shared" si="91"/>
        <v>3000</v>
      </c>
      <c r="AG130" s="49">
        <f t="shared" si="92"/>
        <v>3</v>
      </c>
      <c r="AH130" s="43">
        <f t="shared" si="85"/>
        <v>1000</v>
      </c>
      <c r="AI130" s="46">
        <f t="shared" si="56"/>
        <v>0.78539816339744828</v>
      </c>
      <c r="AJ130" s="44">
        <f t="shared" si="45"/>
        <v>150</v>
      </c>
      <c r="AK130" s="47">
        <f t="shared" si="93"/>
        <v>1441.3660900948396</v>
      </c>
      <c r="AL130" s="44">
        <f t="shared" si="94"/>
        <v>150</v>
      </c>
      <c r="AM130" s="48">
        <f t="shared" si="50"/>
        <v>188.27499999999998</v>
      </c>
      <c r="AN130" s="44">
        <f t="shared" si="95"/>
        <v>600</v>
      </c>
      <c r="AO130" s="47">
        <f t="shared" si="96"/>
        <v>2600</v>
      </c>
      <c r="AP130" s="54">
        <f t="shared" si="97"/>
        <v>2.6</v>
      </c>
      <c r="AQ130" s="43">
        <f t="shared" si="86"/>
        <v>1100</v>
      </c>
      <c r="AR130" s="46">
        <f t="shared" si="62"/>
        <v>0.9503317777109126</v>
      </c>
      <c r="AS130" s="44">
        <f t="shared" si="46"/>
        <v>150</v>
      </c>
      <c r="AT130" s="47">
        <f t="shared" si="63"/>
        <v>1191.2116447064789</v>
      </c>
      <c r="AU130" s="44">
        <f t="shared" si="64"/>
        <v>330</v>
      </c>
      <c r="AV130" s="48">
        <f t="shared" si="65"/>
        <v>168.27499999999998</v>
      </c>
      <c r="AW130" s="44">
        <f t="shared" si="52"/>
        <v>600</v>
      </c>
      <c r="AX130" s="44">
        <f t="shared" si="66"/>
        <v>150</v>
      </c>
      <c r="AY130" s="44">
        <f t="shared" si="53"/>
        <v>300</v>
      </c>
      <c r="AZ130" s="47">
        <f t="shared" si="67"/>
        <v>2900</v>
      </c>
      <c r="BA130" s="49">
        <f t="shared" si="68"/>
        <v>2.6363636363636362</v>
      </c>
      <c r="BB130" s="43">
        <f t="shared" si="87"/>
        <v>1000</v>
      </c>
      <c r="BC130" s="46">
        <f t="shared" si="69"/>
        <v>0.78539816339744828</v>
      </c>
      <c r="BD130" s="44">
        <f t="shared" si="47"/>
        <v>150</v>
      </c>
      <c r="BE130" s="47">
        <f t="shared" si="70"/>
        <v>1441.3660900948396</v>
      </c>
      <c r="BF130" s="44">
        <f t="shared" si="71"/>
        <v>150</v>
      </c>
      <c r="BG130" s="48">
        <f t="shared" si="72"/>
        <v>188.27499999999998</v>
      </c>
      <c r="BH130" s="48">
        <f t="shared" si="73"/>
        <v>300</v>
      </c>
      <c r="BI130" s="44">
        <f t="shared" si="74"/>
        <v>150</v>
      </c>
      <c r="BJ130" s="44">
        <f t="shared" si="55"/>
        <v>300</v>
      </c>
      <c r="BK130" s="44">
        <f t="shared" si="75"/>
        <v>2700</v>
      </c>
      <c r="BL130" s="49">
        <f t="shared" si="76"/>
        <v>2.7</v>
      </c>
    </row>
    <row r="131" spans="5:64" x14ac:dyDescent="0.25">
      <c r="E131" s="33">
        <f t="shared" si="98"/>
        <v>26</v>
      </c>
      <c r="F131" s="33">
        <v>44</v>
      </c>
      <c r="G131" s="33">
        <v>43.25</v>
      </c>
      <c r="H131" s="33">
        <v>43</v>
      </c>
      <c r="I131" s="33"/>
      <c r="J131" s="33"/>
      <c r="K131" s="33"/>
      <c r="L131" s="33"/>
      <c r="M131" s="32"/>
      <c r="N131" s="33"/>
      <c r="O131" s="33"/>
      <c r="P131" s="33"/>
      <c r="Q131" s="33"/>
      <c r="R131" s="33"/>
      <c r="S131" s="33"/>
      <c r="T131" s="33">
        <v>44</v>
      </c>
      <c r="U131" s="33">
        <f t="shared" si="99"/>
        <v>26</v>
      </c>
      <c r="X131" s="38">
        <v>127</v>
      </c>
      <c r="Y131" s="43">
        <f t="shared" si="84"/>
        <v>1000</v>
      </c>
      <c r="Z131" s="46">
        <f t="shared" si="77"/>
        <v>0.78539816339744828</v>
      </c>
      <c r="AA131" s="44">
        <f t="shared" si="44"/>
        <v>150</v>
      </c>
      <c r="AB131" s="47">
        <f t="shared" si="88"/>
        <v>1441.3660900948396</v>
      </c>
      <c r="AC131" s="44">
        <f t="shared" si="89"/>
        <v>300</v>
      </c>
      <c r="AD131" s="48">
        <f t="shared" si="80"/>
        <v>168.27499999999998</v>
      </c>
      <c r="AE131" s="44">
        <f t="shared" si="90"/>
        <v>900</v>
      </c>
      <c r="AF131" s="47">
        <f t="shared" si="91"/>
        <v>3000</v>
      </c>
      <c r="AG131" s="49">
        <f t="shared" si="92"/>
        <v>3</v>
      </c>
      <c r="AH131" s="43">
        <f t="shared" si="85"/>
        <v>1000</v>
      </c>
      <c r="AI131" s="46">
        <f t="shared" si="56"/>
        <v>0.78539816339744828</v>
      </c>
      <c r="AJ131" s="44">
        <f t="shared" si="45"/>
        <v>150</v>
      </c>
      <c r="AK131" s="47">
        <f t="shared" si="93"/>
        <v>1441.3660900948396</v>
      </c>
      <c r="AL131" s="44">
        <f t="shared" si="94"/>
        <v>150</v>
      </c>
      <c r="AM131" s="48">
        <f t="shared" si="50"/>
        <v>188.27499999999998</v>
      </c>
      <c r="AN131" s="44">
        <f t="shared" si="95"/>
        <v>600</v>
      </c>
      <c r="AO131" s="47">
        <f t="shared" si="96"/>
        <v>2600</v>
      </c>
      <c r="AP131" s="54">
        <f t="shared" si="97"/>
        <v>2.6</v>
      </c>
      <c r="AQ131" s="43">
        <f t="shared" si="86"/>
        <v>1100</v>
      </c>
      <c r="AR131" s="46">
        <f t="shared" si="62"/>
        <v>0.9503317777109126</v>
      </c>
      <c r="AS131" s="44">
        <f t="shared" si="46"/>
        <v>150</v>
      </c>
      <c r="AT131" s="47">
        <f t="shared" si="63"/>
        <v>1191.2116447064789</v>
      </c>
      <c r="AU131" s="44">
        <f t="shared" si="64"/>
        <v>330</v>
      </c>
      <c r="AV131" s="48">
        <f t="shared" si="65"/>
        <v>168.27499999999998</v>
      </c>
      <c r="AW131" s="44">
        <f t="shared" si="52"/>
        <v>600</v>
      </c>
      <c r="AX131" s="44">
        <f t="shared" si="66"/>
        <v>150</v>
      </c>
      <c r="AY131" s="44">
        <f t="shared" si="53"/>
        <v>300</v>
      </c>
      <c r="AZ131" s="47">
        <f t="shared" si="67"/>
        <v>2900</v>
      </c>
      <c r="BA131" s="49">
        <f t="shared" si="68"/>
        <v>2.6363636363636362</v>
      </c>
      <c r="BB131" s="43">
        <f t="shared" si="87"/>
        <v>1000</v>
      </c>
      <c r="BC131" s="46">
        <f t="shared" si="69"/>
        <v>0.78539816339744828</v>
      </c>
      <c r="BD131" s="44">
        <f t="shared" si="47"/>
        <v>150</v>
      </c>
      <c r="BE131" s="47">
        <f t="shared" si="70"/>
        <v>1441.3660900948396</v>
      </c>
      <c r="BF131" s="44">
        <f t="shared" si="71"/>
        <v>150</v>
      </c>
      <c r="BG131" s="48">
        <f t="shared" si="72"/>
        <v>188.27499999999998</v>
      </c>
      <c r="BH131" s="48">
        <f t="shared" si="73"/>
        <v>300</v>
      </c>
      <c r="BI131" s="44">
        <f t="shared" si="74"/>
        <v>150</v>
      </c>
      <c r="BJ131" s="44">
        <f t="shared" si="55"/>
        <v>300</v>
      </c>
      <c r="BK131" s="44">
        <f t="shared" si="75"/>
        <v>2700</v>
      </c>
      <c r="BL131" s="49">
        <f t="shared" si="76"/>
        <v>2.7</v>
      </c>
    </row>
    <row r="132" spans="5:64" x14ac:dyDescent="0.25">
      <c r="E132" s="33">
        <f t="shared" si="98"/>
        <v>27</v>
      </c>
      <c r="F132" s="33">
        <v>46</v>
      </c>
      <c r="G132" s="33">
        <v>45.25</v>
      </c>
      <c r="H132" s="33">
        <v>45</v>
      </c>
      <c r="I132" s="33"/>
      <c r="J132" s="33"/>
      <c r="K132" s="33"/>
      <c r="L132" s="33"/>
      <c r="M132" s="32"/>
      <c r="N132" s="33"/>
      <c r="O132" s="33"/>
      <c r="P132" s="33"/>
      <c r="Q132" s="33"/>
      <c r="R132" s="33"/>
      <c r="S132" s="33"/>
      <c r="T132" s="33">
        <v>46</v>
      </c>
      <c r="U132" s="33">
        <f t="shared" si="99"/>
        <v>27</v>
      </c>
      <c r="X132" s="38">
        <v>128</v>
      </c>
      <c r="Y132" s="43">
        <f t="shared" si="84"/>
        <v>1000</v>
      </c>
      <c r="Z132" s="46">
        <f t="shared" si="77"/>
        <v>0.78539816339744828</v>
      </c>
      <c r="AA132" s="44">
        <f t="shared" si="44"/>
        <v>150</v>
      </c>
      <c r="AB132" s="47">
        <f t="shared" si="88"/>
        <v>1441.3660900948396</v>
      </c>
      <c r="AC132" s="44">
        <f t="shared" si="89"/>
        <v>300</v>
      </c>
      <c r="AD132" s="48">
        <f t="shared" si="80"/>
        <v>168.27499999999998</v>
      </c>
      <c r="AE132" s="44">
        <f t="shared" si="90"/>
        <v>900</v>
      </c>
      <c r="AF132" s="47">
        <f t="shared" si="91"/>
        <v>3000</v>
      </c>
      <c r="AG132" s="49">
        <f t="shared" si="92"/>
        <v>3</v>
      </c>
      <c r="AH132" s="43">
        <f t="shared" si="85"/>
        <v>1000</v>
      </c>
      <c r="AI132" s="46">
        <f t="shared" si="56"/>
        <v>0.78539816339744828</v>
      </c>
      <c r="AJ132" s="44">
        <f t="shared" si="45"/>
        <v>150</v>
      </c>
      <c r="AK132" s="47">
        <f t="shared" si="93"/>
        <v>1441.3660900948396</v>
      </c>
      <c r="AL132" s="44">
        <f t="shared" si="94"/>
        <v>150</v>
      </c>
      <c r="AM132" s="48">
        <f t="shared" si="50"/>
        <v>188.27499999999998</v>
      </c>
      <c r="AN132" s="44">
        <f t="shared" si="95"/>
        <v>600</v>
      </c>
      <c r="AO132" s="47">
        <f t="shared" si="96"/>
        <v>2600</v>
      </c>
      <c r="AP132" s="54">
        <f t="shared" si="97"/>
        <v>2.6</v>
      </c>
      <c r="AQ132" s="43">
        <f t="shared" si="86"/>
        <v>1100</v>
      </c>
      <c r="AR132" s="46">
        <f t="shared" si="62"/>
        <v>0.9503317777109126</v>
      </c>
      <c r="AS132" s="44">
        <f t="shared" si="46"/>
        <v>150</v>
      </c>
      <c r="AT132" s="47">
        <f t="shared" si="63"/>
        <v>1191.2116447064789</v>
      </c>
      <c r="AU132" s="44">
        <f t="shared" si="64"/>
        <v>330</v>
      </c>
      <c r="AV132" s="48">
        <f t="shared" si="65"/>
        <v>168.27499999999998</v>
      </c>
      <c r="AW132" s="44">
        <f t="shared" si="52"/>
        <v>600</v>
      </c>
      <c r="AX132" s="44">
        <f t="shared" si="66"/>
        <v>150</v>
      </c>
      <c r="AY132" s="44">
        <f t="shared" si="53"/>
        <v>300</v>
      </c>
      <c r="AZ132" s="47">
        <f t="shared" si="67"/>
        <v>2900</v>
      </c>
      <c r="BA132" s="49">
        <f t="shared" si="68"/>
        <v>2.6363636363636362</v>
      </c>
      <c r="BB132" s="43">
        <f t="shared" si="87"/>
        <v>1000</v>
      </c>
      <c r="BC132" s="46">
        <f t="shared" si="69"/>
        <v>0.78539816339744828</v>
      </c>
      <c r="BD132" s="44">
        <f t="shared" si="47"/>
        <v>150</v>
      </c>
      <c r="BE132" s="47">
        <f t="shared" si="70"/>
        <v>1441.3660900948396</v>
      </c>
      <c r="BF132" s="44">
        <f t="shared" si="71"/>
        <v>150</v>
      </c>
      <c r="BG132" s="48">
        <f t="shared" si="72"/>
        <v>188.27499999999998</v>
      </c>
      <c r="BH132" s="48">
        <f t="shared" si="73"/>
        <v>300</v>
      </c>
      <c r="BI132" s="44">
        <f t="shared" si="74"/>
        <v>150</v>
      </c>
      <c r="BJ132" s="44">
        <f t="shared" si="55"/>
        <v>300</v>
      </c>
      <c r="BK132" s="44">
        <f t="shared" si="75"/>
        <v>2700</v>
      </c>
      <c r="BL132" s="49">
        <f t="shared" si="76"/>
        <v>2.7</v>
      </c>
    </row>
    <row r="133" spans="5:64" x14ac:dyDescent="0.25">
      <c r="E133" s="33">
        <f t="shared" si="98"/>
        <v>28</v>
      </c>
      <c r="F133" s="33">
        <v>48</v>
      </c>
      <c r="G133" s="33">
        <v>47.25</v>
      </c>
      <c r="H133" s="33">
        <v>47</v>
      </c>
      <c r="I133" s="33"/>
      <c r="J133" s="33"/>
      <c r="K133" s="33"/>
      <c r="L133" s="33"/>
      <c r="M133" s="32"/>
      <c r="N133" s="33"/>
      <c r="O133" s="33"/>
      <c r="P133" s="33"/>
      <c r="Q133" s="33"/>
      <c r="R133" s="33"/>
      <c r="S133" s="33"/>
      <c r="T133" s="33">
        <v>48</v>
      </c>
      <c r="U133" s="33">
        <f t="shared" si="99"/>
        <v>28</v>
      </c>
      <c r="X133" s="38">
        <v>129</v>
      </c>
      <c r="Y133" s="43">
        <f t="shared" si="84"/>
        <v>1000</v>
      </c>
      <c r="Z133" s="46">
        <f t="shared" si="77"/>
        <v>0.78539816339744828</v>
      </c>
      <c r="AA133" s="44">
        <f t="shared" ref="AA133:AA196" si="100">IF($I$10&lt;=70,150,300)</f>
        <v>150</v>
      </c>
      <c r="AB133" s="47">
        <f t="shared" si="88"/>
        <v>1441.3660900948396</v>
      </c>
      <c r="AC133" s="44">
        <f t="shared" si="89"/>
        <v>300</v>
      </c>
      <c r="AD133" s="48">
        <f t="shared" si="80"/>
        <v>168.27499999999998</v>
      </c>
      <c r="AE133" s="44">
        <f t="shared" si="90"/>
        <v>900</v>
      </c>
      <c r="AF133" s="47">
        <f t="shared" si="91"/>
        <v>3000</v>
      </c>
      <c r="AG133" s="49">
        <f t="shared" si="92"/>
        <v>3</v>
      </c>
      <c r="AH133" s="43">
        <f t="shared" si="85"/>
        <v>1000</v>
      </c>
      <c r="AI133" s="46">
        <f t="shared" si="56"/>
        <v>0.78539816339744828</v>
      </c>
      <c r="AJ133" s="44">
        <f t="shared" ref="AJ133:AJ196" si="101">IF($I$10&lt;=70,150,300)</f>
        <v>150</v>
      </c>
      <c r="AK133" s="47">
        <f t="shared" si="93"/>
        <v>1441.3660900948396</v>
      </c>
      <c r="AL133" s="44">
        <f t="shared" si="94"/>
        <v>150</v>
      </c>
      <c r="AM133" s="48">
        <f t="shared" si="50"/>
        <v>188.27499999999998</v>
      </c>
      <c r="AN133" s="44">
        <f t="shared" si="95"/>
        <v>600</v>
      </c>
      <c r="AO133" s="47">
        <f t="shared" si="96"/>
        <v>2600</v>
      </c>
      <c r="AP133" s="54">
        <f t="shared" si="97"/>
        <v>2.6</v>
      </c>
      <c r="AQ133" s="43">
        <f t="shared" si="86"/>
        <v>1100</v>
      </c>
      <c r="AR133" s="46">
        <f t="shared" si="62"/>
        <v>0.9503317777109126</v>
      </c>
      <c r="AS133" s="44">
        <f t="shared" ref="AS133:AS196" si="102">IF($I$10&lt;=70,150,300)</f>
        <v>150</v>
      </c>
      <c r="AT133" s="47">
        <f t="shared" si="63"/>
        <v>1191.2116447064789</v>
      </c>
      <c r="AU133" s="44">
        <f t="shared" si="64"/>
        <v>330</v>
      </c>
      <c r="AV133" s="48">
        <f t="shared" si="65"/>
        <v>168.27499999999998</v>
      </c>
      <c r="AW133" s="44">
        <f t="shared" si="52"/>
        <v>600</v>
      </c>
      <c r="AX133" s="44">
        <f t="shared" si="66"/>
        <v>150</v>
      </c>
      <c r="AY133" s="44">
        <f t="shared" si="53"/>
        <v>300</v>
      </c>
      <c r="AZ133" s="47">
        <f t="shared" si="67"/>
        <v>2900</v>
      </c>
      <c r="BA133" s="49">
        <f t="shared" si="68"/>
        <v>2.6363636363636362</v>
      </c>
      <c r="BB133" s="43">
        <f t="shared" si="87"/>
        <v>1000</v>
      </c>
      <c r="BC133" s="46">
        <f t="shared" si="69"/>
        <v>0.78539816339744828</v>
      </c>
      <c r="BD133" s="44">
        <f t="shared" ref="BD133:BD196" si="103">IF($I$10&lt;=70,150,300)</f>
        <v>150</v>
      </c>
      <c r="BE133" s="47">
        <f t="shared" si="70"/>
        <v>1441.3660900948396</v>
      </c>
      <c r="BF133" s="44">
        <f t="shared" si="71"/>
        <v>150</v>
      </c>
      <c r="BG133" s="48">
        <f t="shared" si="72"/>
        <v>188.27499999999998</v>
      </c>
      <c r="BH133" s="48">
        <f t="shared" si="73"/>
        <v>300</v>
      </c>
      <c r="BI133" s="44">
        <f t="shared" si="74"/>
        <v>150</v>
      </c>
      <c r="BJ133" s="44">
        <f t="shared" si="55"/>
        <v>300</v>
      </c>
      <c r="BK133" s="44">
        <f t="shared" si="75"/>
        <v>2700</v>
      </c>
      <c r="BL133" s="49">
        <f t="shared" si="76"/>
        <v>2.7</v>
      </c>
    </row>
    <row r="134" spans="5:64" x14ac:dyDescent="0.25">
      <c r="E134" s="33">
        <f t="shared" si="98"/>
        <v>29</v>
      </c>
      <c r="F134" s="33">
        <v>50</v>
      </c>
      <c r="G134" s="33">
        <v>49.25</v>
      </c>
      <c r="H134" s="33">
        <v>49</v>
      </c>
      <c r="I134" s="33"/>
      <c r="J134" s="33"/>
      <c r="K134" s="33"/>
      <c r="L134" s="33"/>
      <c r="M134" s="32"/>
      <c r="N134" s="33"/>
      <c r="O134" s="33"/>
      <c r="P134" s="33"/>
      <c r="Q134" s="33"/>
      <c r="R134" s="33"/>
      <c r="S134" s="33"/>
      <c r="T134" s="33">
        <v>50</v>
      </c>
      <c r="U134" s="33">
        <f t="shared" si="99"/>
        <v>29</v>
      </c>
      <c r="X134" s="38">
        <v>130</v>
      </c>
      <c r="Y134" s="43">
        <f t="shared" ref="Y134:Y165" si="104">IF(AG133&lt;=$D$16,Y133,Y133+100)</f>
        <v>1000</v>
      </c>
      <c r="Z134" s="46">
        <f t="shared" si="77"/>
        <v>0.78539816339744828</v>
      </c>
      <c r="AA134" s="44">
        <f t="shared" si="100"/>
        <v>150</v>
      </c>
      <c r="AB134" s="47">
        <f t="shared" si="88"/>
        <v>1441.3660900948396</v>
      </c>
      <c r="AC134" s="44">
        <f t="shared" si="89"/>
        <v>300</v>
      </c>
      <c r="AD134" s="48">
        <f t="shared" si="80"/>
        <v>168.27499999999998</v>
      </c>
      <c r="AE134" s="44">
        <f t="shared" si="90"/>
        <v>900</v>
      </c>
      <c r="AF134" s="47">
        <f t="shared" si="91"/>
        <v>3000</v>
      </c>
      <c r="AG134" s="49">
        <f t="shared" si="92"/>
        <v>3</v>
      </c>
      <c r="AH134" s="43">
        <f t="shared" ref="AH134:AH165" si="105">IF(AP133&lt;=$D$16,AH133,AH133+100)</f>
        <v>1000</v>
      </c>
      <c r="AI134" s="46">
        <f t="shared" si="56"/>
        <v>0.78539816339744828</v>
      </c>
      <c r="AJ134" s="44">
        <f t="shared" si="101"/>
        <v>150</v>
      </c>
      <c r="AK134" s="47">
        <f t="shared" si="93"/>
        <v>1441.3660900948396</v>
      </c>
      <c r="AL134" s="44">
        <f t="shared" si="94"/>
        <v>150</v>
      </c>
      <c r="AM134" s="48">
        <f t="shared" si="50"/>
        <v>188.27499999999998</v>
      </c>
      <c r="AN134" s="44">
        <f t="shared" si="95"/>
        <v>600</v>
      </c>
      <c r="AO134" s="47">
        <f t="shared" si="96"/>
        <v>2600</v>
      </c>
      <c r="AP134" s="54">
        <f t="shared" si="97"/>
        <v>2.6</v>
      </c>
      <c r="AQ134" s="43">
        <f t="shared" ref="AQ134:AQ165" si="106">IF(BA133&lt;=$D$16,AQ133,AQ133+100)</f>
        <v>1100</v>
      </c>
      <c r="AR134" s="46">
        <f t="shared" si="62"/>
        <v>0.9503317777109126</v>
      </c>
      <c r="AS134" s="44">
        <f t="shared" si="102"/>
        <v>150</v>
      </c>
      <c r="AT134" s="47">
        <f t="shared" si="63"/>
        <v>1191.2116447064789</v>
      </c>
      <c r="AU134" s="44">
        <f t="shared" si="64"/>
        <v>330</v>
      </c>
      <c r="AV134" s="48">
        <f t="shared" si="65"/>
        <v>168.27499999999998</v>
      </c>
      <c r="AW134" s="44">
        <f t="shared" ref="AW134:AW197" si="107">MAX(0.45*AQ134,600)</f>
        <v>600</v>
      </c>
      <c r="AX134" s="44">
        <f t="shared" si="66"/>
        <v>150</v>
      </c>
      <c r="AY134" s="44">
        <f t="shared" ref="AY134:AY197" si="108">MAX(0.15*AQ134,300)</f>
        <v>300</v>
      </c>
      <c r="AZ134" s="47">
        <f t="shared" si="67"/>
        <v>2900</v>
      </c>
      <c r="BA134" s="49">
        <f t="shared" si="68"/>
        <v>2.6363636363636362</v>
      </c>
      <c r="BB134" s="43">
        <f t="shared" ref="BB134:BB165" si="109">IF(BL133&lt;=$D$16,BB133,BB133+100)</f>
        <v>1000</v>
      </c>
      <c r="BC134" s="46">
        <f t="shared" si="69"/>
        <v>0.78539816339744828</v>
      </c>
      <c r="BD134" s="44">
        <f t="shared" si="103"/>
        <v>150</v>
      </c>
      <c r="BE134" s="47">
        <f t="shared" si="70"/>
        <v>1441.3660900948396</v>
      </c>
      <c r="BF134" s="44">
        <f t="shared" si="71"/>
        <v>150</v>
      </c>
      <c r="BG134" s="48">
        <f t="shared" si="72"/>
        <v>188.27499999999998</v>
      </c>
      <c r="BH134" s="48">
        <f t="shared" si="73"/>
        <v>300</v>
      </c>
      <c r="BI134" s="44">
        <f t="shared" si="74"/>
        <v>150</v>
      </c>
      <c r="BJ134" s="44">
        <f t="shared" ref="BJ134:BJ197" si="110">MAX(0.15*BB134,300)</f>
        <v>300</v>
      </c>
      <c r="BK134" s="44">
        <f t="shared" si="75"/>
        <v>2700</v>
      </c>
      <c r="BL134" s="49">
        <f t="shared" si="76"/>
        <v>2.7</v>
      </c>
    </row>
    <row r="135" spans="5:64" x14ac:dyDescent="0.25">
      <c r="E135" s="33">
        <f t="shared" si="98"/>
        <v>30</v>
      </c>
      <c r="F135" s="33">
        <v>52</v>
      </c>
      <c r="G135" s="33">
        <v>51.25</v>
      </c>
      <c r="H135" s="33">
        <v>51</v>
      </c>
      <c r="I135" s="33"/>
      <c r="J135" s="33"/>
      <c r="K135" s="33"/>
      <c r="L135" s="33"/>
      <c r="M135" s="32"/>
      <c r="N135" s="33"/>
      <c r="O135" s="33"/>
      <c r="P135" s="33"/>
      <c r="Q135" s="33"/>
      <c r="R135" s="33"/>
      <c r="S135" s="33"/>
      <c r="T135" s="33">
        <v>52</v>
      </c>
      <c r="U135" s="33">
        <f t="shared" si="99"/>
        <v>30</v>
      </c>
      <c r="X135" s="38">
        <v>131</v>
      </c>
      <c r="Y135" s="43">
        <f t="shared" si="104"/>
        <v>1000</v>
      </c>
      <c r="Z135" s="46">
        <f t="shared" si="77"/>
        <v>0.78539816339744828</v>
      </c>
      <c r="AA135" s="44">
        <f t="shared" si="100"/>
        <v>150</v>
      </c>
      <c r="AB135" s="47">
        <f t="shared" si="88"/>
        <v>1441.3660900948396</v>
      </c>
      <c r="AC135" s="44">
        <f t="shared" si="89"/>
        <v>300</v>
      </c>
      <c r="AD135" s="48">
        <f t="shared" si="80"/>
        <v>168.27499999999998</v>
      </c>
      <c r="AE135" s="44">
        <f t="shared" si="90"/>
        <v>900</v>
      </c>
      <c r="AF135" s="47">
        <f t="shared" si="91"/>
        <v>3000</v>
      </c>
      <c r="AG135" s="49">
        <f t="shared" si="92"/>
        <v>3</v>
      </c>
      <c r="AH135" s="43">
        <f t="shared" si="105"/>
        <v>1000</v>
      </c>
      <c r="AI135" s="46">
        <f t="shared" ref="AI135:AI198" si="111">PI()*(AH135/1000)^2/4</f>
        <v>0.78539816339744828</v>
      </c>
      <c r="AJ135" s="44">
        <f t="shared" si="101"/>
        <v>150</v>
      </c>
      <c r="AK135" s="47">
        <f t="shared" si="93"/>
        <v>1441.3660900948396</v>
      </c>
      <c r="AL135" s="44">
        <f t="shared" si="94"/>
        <v>150</v>
      </c>
      <c r="AM135" s="48">
        <f t="shared" si="50"/>
        <v>188.27499999999998</v>
      </c>
      <c r="AN135" s="44">
        <f t="shared" si="95"/>
        <v>600</v>
      </c>
      <c r="AO135" s="47">
        <f t="shared" si="96"/>
        <v>2600</v>
      </c>
      <c r="AP135" s="54">
        <f t="shared" si="97"/>
        <v>2.6</v>
      </c>
      <c r="AQ135" s="43">
        <f t="shared" si="106"/>
        <v>1100</v>
      </c>
      <c r="AR135" s="46">
        <f t="shared" ref="AR135:AR198" si="112">PI()*(AQ135/1000)^2/4</f>
        <v>0.9503317777109126</v>
      </c>
      <c r="AS135" s="44">
        <f t="shared" si="102"/>
        <v>150</v>
      </c>
      <c r="AT135" s="47">
        <f t="shared" ref="AT135:AT198" si="113">MAX(450,$Q$32/AR135*1000)</f>
        <v>1191.2116447064789</v>
      </c>
      <c r="AU135" s="44">
        <f t="shared" ref="AU135:AU198" si="114">MAX(0.3*AQ135,300)</f>
        <v>330</v>
      </c>
      <c r="AV135" s="48">
        <f t="shared" ref="AV135:AV198" si="115">$S$33</f>
        <v>168.27499999999998</v>
      </c>
      <c r="AW135" s="44">
        <f t="shared" si="107"/>
        <v>600</v>
      </c>
      <c r="AX135" s="44">
        <f t="shared" ref="AX135:AX198" si="116">$AV$2</f>
        <v>150</v>
      </c>
      <c r="AY135" s="44">
        <f t="shared" si="108"/>
        <v>300</v>
      </c>
      <c r="AZ135" s="47">
        <f t="shared" ref="AZ135:AZ198" si="117">CEILING(AS135+AT135+AU135+AV135+AW135+AX135+AY135,100)</f>
        <v>2900</v>
      </c>
      <c r="BA135" s="49">
        <f t="shared" ref="BA135:BA198" si="118">AZ135/AQ135</f>
        <v>2.6363636363636362</v>
      </c>
      <c r="BB135" s="43">
        <f t="shared" si="109"/>
        <v>1000</v>
      </c>
      <c r="BC135" s="46">
        <f t="shared" ref="BC135:BC198" si="119">PI()*(BB135/1000)^2/4</f>
        <v>0.78539816339744828</v>
      </c>
      <c r="BD135" s="44">
        <f t="shared" si="103"/>
        <v>150</v>
      </c>
      <c r="BE135" s="47">
        <f t="shared" ref="BE135:BE198" si="120">MAX(450,$Q$32/BC135*1000)</f>
        <v>1441.3660900948396</v>
      </c>
      <c r="BF135" s="44">
        <f t="shared" ref="BF135:BF198" si="121">MAX(0.05*BB135,150)</f>
        <v>150</v>
      </c>
      <c r="BG135" s="48">
        <f t="shared" ref="BG135:BG198" si="122">$S$33+20</f>
        <v>188.27499999999998</v>
      </c>
      <c r="BH135" s="48">
        <f t="shared" ref="BH135:BH198" si="123">MAX($S$33,300)</f>
        <v>300</v>
      </c>
      <c r="BI135" s="44">
        <f t="shared" ref="BI135:BI198" si="124">$AV$2</f>
        <v>150</v>
      </c>
      <c r="BJ135" s="44">
        <f t="shared" si="110"/>
        <v>300</v>
      </c>
      <c r="BK135" s="44">
        <f t="shared" ref="BK135:BK198" si="125">CEILING(BD135+BE135+BF135+BG135+BH135+BI135+BJ135,100)</f>
        <v>2700</v>
      </c>
      <c r="BL135" s="49">
        <f t="shared" ref="BL135:BL198" si="126">BK135/BB135</f>
        <v>2.7</v>
      </c>
    </row>
    <row r="136" spans="5:64" x14ac:dyDescent="0.25">
      <c r="E136" s="33">
        <f t="shared" si="98"/>
        <v>31</v>
      </c>
      <c r="F136" s="33">
        <v>54</v>
      </c>
      <c r="G136" s="33">
        <v>53.25</v>
      </c>
      <c r="H136" s="33">
        <v>53</v>
      </c>
      <c r="I136" s="33"/>
      <c r="J136" s="33"/>
      <c r="K136" s="33"/>
      <c r="L136" s="33"/>
      <c r="M136" s="32"/>
      <c r="N136" s="33"/>
      <c r="O136" s="33"/>
      <c r="P136" s="33"/>
      <c r="Q136" s="33"/>
      <c r="R136" s="33"/>
      <c r="S136" s="33"/>
      <c r="T136" s="33">
        <v>54</v>
      </c>
      <c r="U136" s="33">
        <f t="shared" si="99"/>
        <v>31</v>
      </c>
      <c r="X136" s="38">
        <v>132</v>
      </c>
      <c r="Y136" s="43">
        <f t="shared" si="104"/>
        <v>1000</v>
      </c>
      <c r="Z136" s="46">
        <f t="shared" ref="Z136:Z199" si="127">PI()*(Y136/1000)^2/4</f>
        <v>0.78539816339744828</v>
      </c>
      <c r="AA136" s="44">
        <f t="shared" si="100"/>
        <v>150</v>
      </c>
      <c r="AB136" s="47">
        <f t="shared" si="88"/>
        <v>1441.3660900948396</v>
      </c>
      <c r="AC136" s="44">
        <f t="shared" si="89"/>
        <v>300</v>
      </c>
      <c r="AD136" s="48">
        <f t="shared" si="80"/>
        <v>168.27499999999998</v>
      </c>
      <c r="AE136" s="44">
        <f t="shared" si="90"/>
        <v>900</v>
      </c>
      <c r="AF136" s="47">
        <f t="shared" si="91"/>
        <v>3000</v>
      </c>
      <c r="AG136" s="49">
        <f t="shared" si="92"/>
        <v>3</v>
      </c>
      <c r="AH136" s="43">
        <f t="shared" si="105"/>
        <v>1000</v>
      </c>
      <c r="AI136" s="46">
        <f t="shared" si="111"/>
        <v>0.78539816339744828</v>
      </c>
      <c r="AJ136" s="44">
        <f t="shared" si="101"/>
        <v>150</v>
      </c>
      <c r="AK136" s="47">
        <f t="shared" si="93"/>
        <v>1441.3660900948396</v>
      </c>
      <c r="AL136" s="44">
        <f t="shared" si="94"/>
        <v>150</v>
      </c>
      <c r="AM136" s="48">
        <f t="shared" si="50"/>
        <v>188.27499999999998</v>
      </c>
      <c r="AN136" s="44">
        <f t="shared" si="95"/>
        <v>600</v>
      </c>
      <c r="AO136" s="47">
        <f t="shared" si="96"/>
        <v>2600</v>
      </c>
      <c r="AP136" s="54">
        <f t="shared" si="97"/>
        <v>2.6</v>
      </c>
      <c r="AQ136" s="43">
        <f t="shared" si="106"/>
        <v>1100</v>
      </c>
      <c r="AR136" s="46">
        <f t="shared" si="112"/>
        <v>0.9503317777109126</v>
      </c>
      <c r="AS136" s="44">
        <f t="shared" si="102"/>
        <v>150</v>
      </c>
      <c r="AT136" s="47">
        <f t="shared" si="113"/>
        <v>1191.2116447064789</v>
      </c>
      <c r="AU136" s="44">
        <f t="shared" si="114"/>
        <v>330</v>
      </c>
      <c r="AV136" s="48">
        <f t="shared" si="115"/>
        <v>168.27499999999998</v>
      </c>
      <c r="AW136" s="44">
        <f t="shared" si="107"/>
        <v>600</v>
      </c>
      <c r="AX136" s="44">
        <f t="shared" si="116"/>
        <v>150</v>
      </c>
      <c r="AY136" s="44">
        <f t="shared" si="108"/>
        <v>300</v>
      </c>
      <c r="AZ136" s="47">
        <f t="shared" si="117"/>
        <v>2900</v>
      </c>
      <c r="BA136" s="49">
        <f t="shared" si="118"/>
        <v>2.6363636363636362</v>
      </c>
      <c r="BB136" s="43">
        <f t="shared" si="109"/>
        <v>1000</v>
      </c>
      <c r="BC136" s="46">
        <f t="shared" si="119"/>
        <v>0.78539816339744828</v>
      </c>
      <c r="BD136" s="44">
        <f t="shared" si="103"/>
        <v>150</v>
      </c>
      <c r="BE136" s="47">
        <f t="shared" si="120"/>
        <v>1441.3660900948396</v>
      </c>
      <c r="BF136" s="44">
        <f t="shared" si="121"/>
        <v>150</v>
      </c>
      <c r="BG136" s="48">
        <f t="shared" si="122"/>
        <v>188.27499999999998</v>
      </c>
      <c r="BH136" s="48">
        <f t="shared" si="123"/>
        <v>300</v>
      </c>
      <c r="BI136" s="44">
        <f t="shared" si="124"/>
        <v>150</v>
      </c>
      <c r="BJ136" s="44">
        <f t="shared" si="110"/>
        <v>300</v>
      </c>
      <c r="BK136" s="44">
        <f t="shared" si="125"/>
        <v>2700</v>
      </c>
      <c r="BL136" s="49">
        <f t="shared" si="126"/>
        <v>2.7</v>
      </c>
    </row>
    <row r="137" spans="5:64" x14ac:dyDescent="0.25">
      <c r="E137" s="33">
        <f t="shared" si="98"/>
        <v>32</v>
      </c>
      <c r="F137" s="33">
        <v>56</v>
      </c>
      <c r="G137" s="33">
        <v>55.25</v>
      </c>
      <c r="H137" s="33">
        <v>55</v>
      </c>
      <c r="I137" s="33"/>
      <c r="J137" s="33"/>
      <c r="K137" s="33"/>
      <c r="L137" s="33"/>
      <c r="M137" s="32"/>
      <c r="N137" s="33"/>
      <c r="O137" s="33"/>
      <c r="P137" s="33"/>
      <c r="Q137" s="33"/>
      <c r="R137" s="33"/>
      <c r="S137" s="33"/>
      <c r="T137" s="33">
        <v>56</v>
      </c>
      <c r="U137" s="33">
        <f t="shared" si="99"/>
        <v>32</v>
      </c>
      <c r="X137" s="38">
        <v>133</v>
      </c>
      <c r="Y137" s="43">
        <f t="shared" si="104"/>
        <v>1000</v>
      </c>
      <c r="Z137" s="46">
        <f t="shared" si="127"/>
        <v>0.78539816339744828</v>
      </c>
      <c r="AA137" s="44">
        <f t="shared" si="100"/>
        <v>150</v>
      </c>
      <c r="AB137" s="47">
        <f t="shared" si="88"/>
        <v>1441.3660900948396</v>
      </c>
      <c r="AC137" s="44">
        <f t="shared" si="89"/>
        <v>300</v>
      </c>
      <c r="AD137" s="48">
        <f t="shared" si="80"/>
        <v>168.27499999999998</v>
      </c>
      <c r="AE137" s="44">
        <f t="shared" si="90"/>
        <v>900</v>
      </c>
      <c r="AF137" s="47">
        <f t="shared" si="91"/>
        <v>3000</v>
      </c>
      <c r="AG137" s="49">
        <f t="shared" si="92"/>
        <v>3</v>
      </c>
      <c r="AH137" s="43">
        <f t="shared" si="105"/>
        <v>1000</v>
      </c>
      <c r="AI137" s="46">
        <f t="shared" si="111"/>
        <v>0.78539816339744828</v>
      </c>
      <c r="AJ137" s="44">
        <f t="shared" si="101"/>
        <v>150</v>
      </c>
      <c r="AK137" s="47">
        <f t="shared" si="93"/>
        <v>1441.3660900948396</v>
      </c>
      <c r="AL137" s="44">
        <f t="shared" si="94"/>
        <v>150</v>
      </c>
      <c r="AM137" s="48">
        <f t="shared" si="50"/>
        <v>188.27499999999998</v>
      </c>
      <c r="AN137" s="44">
        <f t="shared" si="95"/>
        <v>600</v>
      </c>
      <c r="AO137" s="47">
        <f t="shared" si="96"/>
        <v>2600</v>
      </c>
      <c r="AP137" s="54">
        <f t="shared" si="97"/>
        <v>2.6</v>
      </c>
      <c r="AQ137" s="43">
        <f t="shared" si="106"/>
        <v>1100</v>
      </c>
      <c r="AR137" s="46">
        <f t="shared" si="112"/>
        <v>0.9503317777109126</v>
      </c>
      <c r="AS137" s="44">
        <f t="shared" si="102"/>
        <v>150</v>
      </c>
      <c r="AT137" s="47">
        <f t="shared" si="113"/>
        <v>1191.2116447064789</v>
      </c>
      <c r="AU137" s="44">
        <f t="shared" si="114"/>
        <v>330</v>
      </c>
      <c r="AV137" s="48">
        <f t="shared" si="115"/>
        <v>168.27499999999998</v>
      </c>
      <c r="AW137" s="44">
        <f t="shared" si="107"/>
        <v>600</v>
      </c>
      <c r="AX137" s="44">
        <f t="shared" si="116"/>
        <v>150</v>
      </c>
      <c r="AY137" s="44">
        <f t="shared" si="108"/>
        <v>300</v>
      </c>
      <c r="AZ137" s="47">
        <f t="shared" si="117"/>
        <v>2900</v>
      </c>
      <c r="BA137" s="49">
        <f t="shared" si="118"/>
        <v>2.6363636363636362</v>
      </c>
      <c r="BB137" s="43">
        <f t="shared" si="109"/>
        <v>1000</v>
      </c>
      <c r="BC137" s="46">
        <f t="shared" si="119"/>
        <v>0.78539816339744828</v>
      </c>
      <c r="BD137" s="44">
        <f t="shared" si="103"/>
        <v>150</v>
      </c>
      <c r="BE137" s="47">
        <f t="shared" si="120"/>
        <v>1441.3660900948396</v>
      </c>
      <c r="BF137" s="44">
        <f t="shared" si="121"/>
        <v>150</v>
      </c>
      <c r="BG137" s="48">
        <f t="shared" si="122"/>
        <v>188.27499999999998</v>
      </c>
      <c r="BH137" s="48">
        <f t="shared" si="123"/>
        <v>300</v>
      </c>
      <c r="BI137" s="44">
        <f t="shared" si="124"/>
        <v>150</v>
      </c>
      <c r="BJ137" s="44">
        <f t="shared" si="110"/>
        <v>300</v>
      </c>
      <c r="BK137" s="44">
        <f t="shared" si="125"/>
        <v>2700</v>
      </c>
      <c r="BL137" s="49">
        <f t="shared" si="126"/>
        <v>2.7</v>
      </c>
    </row>
    <row r="138" spans="5:64" x14ac:dyDescent="0.25">
      <c r="E138" s="33">
        <f t="shared" si="98"/>
        <v>33</v>
      </c>
      <c r="F138" s="33">
        <v>58</v>
      </c>
      <c r="G138" s="33">
        <v>57.25</v>
      </c>
      <c r="H138" s="33">
        <v>57</v>
      </c>
      <c r="I138" s="33"/>
      <c r="J138" s="33"/>
      <c r="K138" s="33"/>
      <c r="L138" s="33"/>
      <c r="M138" s="32"/>
      <c r="N138" s="33"/>
      <c r="O138" s="33"/>
      <c r="P138" s="33"/>
      <c r="Q138" s="33"/>
      <c r="R138" s="33"/>
      <c r="S138" s="33"/>
      <c r="T138" s="33">
        <v>58</v>
      </c>
      <c r="U138" s="33">
        <f t="shared" si="99"/>
        <v>33</v>
      </c>
      <c r="X138" s="38">
        <v>134</v>
      </c>
      <c r="Y138" s="43">
        <f t="shared" si="104"/>
        <v>1000</v>
      </c>
      <c r="Z138" s="46">
        <f t="shared" si="127"/>
        <v>0.78539816339744828</v>
      </c>
      <c r="AA138" s="44">
        <f t="shared" si="100"/>
        <v>150</v>
      </c>
      <c r="AB138" s="47">
        <f t="shared" si="88"/>
        <v>1441.3660900948396</v>
      </c>
      <c r="AC138" s="44">
        <f t="shared" si="89"/>
        <v>300</v>
      </c>
      <c r="AD138" s="48">
        <f t="shared" si="80"/>
        <v>168.27499999999998</v>
      </c>
      <c r="AE138" s="44">
        <f t="shared" si="90"/>
        <v>900</v>
      </c>
      <c r="AF138" s="47">
        <f t="shared" si="91"/>
        <v>3000</v>
      </c>
      <c r="AG138" s="49">
        <f t="shared" si="92"/>
        <v>3</v>
      </c>
      <c r="AH138" s="43">
        <f t="shared" si="105"/>
        <v>1000</v>
      </c>
      <c r="AI138" s="46">
        <f t="shared" si="111"/>
        <v>0.78539816339744828</v>
      </c>
      <c r="AJ138" s="44">
        <f t="shared" si="101"/>
        <v>150</v>
      </c>
      <c r="AK138" s="47">
        <f t="shared" si="93"/>
        <v>1441.3660900948396</v>
      </c>
      <c r="AL138" s="44">
        <f t="shared" si="94"/>
        <v>150</v>
      </c>
      <c r="AM138" s="48">
        <f t="shared" si="50"/>
        <v>188.27499999999998</v>
      </c>
      <c r="AN138" s="44">
        <f t="shared" si="95"/>
        <v>600</v>
      </c>
      <c r="AO138" s="47">
        <f t="shared" si="96"/>
        <v>2600</v>
      </c>
      <c r="AP138" s="54">
        <f t="shared" si="97"/>
        <v>2.6</v>
      </c>
      <c r="AQ138" s="43">
        <f t="shared" si="106"/>
        <v>1100</v>
      </c>
      <c r="AR138" s="46">
        <f t="shared" si="112"/>
        <v>0.9503317777109126</v>
      </c>
      <c r="AS138" s="44">
        <f t="shared" si="102"/>
        <v>150</v>
      </c>
      <c r="AT138" s="47">
        <f t="shared" si="113"/>
        <v>1191.2116447064789</v>
      </c>
      <c r="AU138" s="44">
        <f t="shared" si="114"/>
        <v>330</v>
      </c>
      <c r="AV138" s="48">
        <f t="shared" si="115"/>
        <v>168.27499999999998</v>
      </c>
      <c r="AW138" s="44">
        <f t="shared" si="107"/>
        <v>600</v>
      </c>
      <c r="AX138" s="44">
        <f t="shared" si="116"/>
        <v>150</v>
      </c>
      <c r="AY138" s="44">
        <f t="shared" si="108"/>
        <v>300</v>
      </c>
      <c r="AZ138" s="47">
        <f t="shared" si="117"/>
        <v>2900</v>
      </c>
      <c r="BA138" s="49">
        <f t="shared" si="118"/>
        <v>2.6363636363636362</v>
      </c>
      <c r="BB138" s="43">
        <f t="shared" si="109"/>
        <v>1000</v>
      </c>
      <c r="BC138" s="46">
        <f t="shared" si="119"/>
        <v>0.78539816339744828</v>
      </c>
      <c r="BD138" s="44">
        <f t="shared" si="103"/>
        <v>150</v>
      </c>
      <c r="BE138" s="47">
        <f t="shared" si="120"/>
        <v>1441.3660900948396</v>
      </c>
      <c r="BF138" s="44">
        <f t="shared" si="121"/>
        <v>150</v>
      </c>
      <c r="BG138" s="48">
        <f t="shared" si="122"/>
        <v>188.27499999999998</v>
      </c>
      <c r="BH138" s="48">
        <f t="shared" si="123"/>
        <v>300</v>
      </c>
      <c r="BI138" s="44">
        <f t="shared" si="124"/>
        <v>150</v>
      </c>
      <c r="BJ138" s="44">
        <f t="shared" si="110"/>
        <v>300</v>
      </c>
      <c r="BK138" s="44">
        <f t="shared" si="125"/>
        <v>2700</v>
      </c>
      <c r="BL138" s="49">
        <f t="shared" si="126"/>
        <v>2.7</v>
      </c>
    </row>
    <row r="139" spans="5:64" x14ac:dyDescent="0.25">
      <c r="E139" s="33">
        <f>1+E138</f>
        <v>34</v>
      </c>
      <c r="F139" s="33">
        <v>60</v>
      </c>
      <c r="G139" s="33">
        <v>59.25</v>
      </c>
      <c r="H139" s="33">
        <v>59</v>
      </c>
      <c r="I139" s="33">
        <v>58</v>
      </c>
      <c r="J139" s="33"/>
      <c r="K139" s="33"/>
      <c r="L139" s="33"/>
      <c r="M139" s="32"/>
      <c r="N139" s="33"/>
      <c r="O139" s="33"/>
      <c r="P139" s="33"/>
      <c r="Q139" s="33"/>
      <c r="R139" s="33"/>
      <c r="S139" s="33"/>
      <c r="T139" s="33">
        <v>60</v>
      </c>
      <c r="U139" s="33">
        <f>1+U138</f>
        <v>34</v>
      </c>
      <c r="X139" s="38">
        <v>135</v>
      </c>
      <c r="Y139" s="43">
        <f t="shared" si="104"/>
        <v>1000</v>
      </c>
      <c r="Z139" s="46">
        <f t="shared" si="127"/>
        <v>0.78539816339744828</v>
      </c>
      <c r="AA139" s="44">
        <f t="shared" si="100"/>
        <v>150</v>
      </c>
      <c r="AB139" s="47">
        <f t="shared" si="88"/>
        <v>1441.3660900948396</v>
      </c>
      <c r="AC139" s="44">
        <f t="shared" si="89"/>
        <v>300</v>
      </c>
      <c r="AD139" s="48">
        <f t="shared" si="80"/>
        <v>168.27499999999998</v>
      </c>
      <c r="AE139" s="44">
        <f t="shared" si="90"/>
        <v>900</v>
      </c>
      <c r="AF139" s="47">
        <f t="shared" si="91"/>
        <v>3000</v>
      </c>
      <c r="AG139" s="49">
        <f t="shared" si="92"/>
        <v>3</v>
      </c>
      <c r="AH139" s="43">
        <f t="shared" si="105"/>
        <v>1000</v>
      </c>
      <c r="AI139" s="46">
        <f t="shared" si="111"/>
        <v>0.78539816339744828</v>
      </c>
      <c r="AJ139" s="44">
        <f t="shared" si="101"/>
        <v>150</v>
      </c>
      <c r="AK139" s="47">
        <f t="shared" si="93"/>
        <v>1441.3660900948396</v>
      </c>
      <c r="AL139" s="44">
        <f t="shared" si="94"/>
        <v>150</v>
      </c>
      <c r="AM139" s="48">
        <f t="shared" si="50"/>
        <v>188.27499999999998</v>
      </c>
      <c r="AN139" s="44">
        <f t="shared" si="95"/>
        <v>600</v>
      </c>
      <c r="AO139" s="47">
        <f t="shared" si="96"/>
        <v>2600</v>
      </c>
      <c r="AP139" s="54">
        <f t="shared" si="97"/>
        <v>2.6</v>
      </c>
      <c r="AQ139" s="43">
        <f t="shared" si="106"/>
        <v>1100</v>
      </c>
      <c r="AR139" s="46">
        <f t="shared" si="112"/>
        <v>0.9503317777109126</v>
      </c>
      <c r="AS139" s="44">
        <f t="shared" si="102"/>
        <v>150</v>
      </c>
      <c r="AT139" s="47">
        <f t="shared" si="113"/>
        <v>1191.2116447064789</v>
      </c>
      <c r="AU139" s="44">
        <f t="shared" si="114"/>
        <v>330</v>
      </c>
      <c r="AV139" s="48">
        <f t="shared" si="115"/>
        <v>168.27499999999998</v>
      </c>
      <c r="AW139" s="44">
        <f t="shared" si="107"/>
        <v>600</v>
      </c>
      <c r="AX139" s="44">
        <f t="shared" si="116"/>
        <v>150</v>
      </c>
      <c r="AY139" s="44">
        <f t="shared" si="108"/>
        <v>300</v>
      </c>
      <c r="AZ139" s="47">
        <f t="shared" si="117"/>
        <v>2900</v>
      </c>
      <c r="BA139" s="49">
        <f t="shared" si="118"/>
        <v>2.6363636363636362</v>
      </c>
      <c r="BB139" s="43">
        <f t="shared" si="109"/>
        <v>1000</v>
      </c>
      <c r="BC139" s="46">
        <f t="shared" si="119"/>
        <v>0.78539816339744828</v>
      </c>
      <c r="BD139" s="44">
        <f t="shared" si="103"/>
        <v>150</v>
      </c>
      <c r="BE139" s="47">
        <f t="shared" si="120"/>
        <v>1441.3660900948396</v>
      </c>
      <c r="BF139" s="44">
        <f t="shared" si="121"/>
        <v>150</v>
      </c>
      <c r="BG139" s="48">
        <f t="shared" si="122"/>
        <v>188.27499999999998</v>
      </c>
      <c r="BH139" s="48">
        <f t="shared" si="123"/>
        <v>300</v>
      </c>
      <c r="BI139" s="44">
        <f t="shared" si="124"/>
        <v>150</v>
      </c>
      <c r="BJ139" s="44">
        <f t="shared" si="110"/>
        <v>300</v>
      </c>
      <c r="BK139" s="44">
        <f t="shared" si="125"/>
        <v>2700</v>
      </c>
      <c r="BL139" s="49">
        <f t="shared" si="126"/>
        <v>2.7</v>
      </c>
    </row>
    <row r="140" spans="5:64" x14ac:dyDescent="0.25">
      <c r="E140" s="33">
        <f t="shared" ref="E140:E149" si="128">1+E139</f>
        <v>35</v>
      </c>
      <c r="F140" s="33">
        <v>66</v>
      </c>
      <c r="G140" s="33">
        <v>65.25</v>
      </c>
      <c r="H140" s="33">
        <v>65</v>
      </c>
      <c r="I140" s="33">
        <v>64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>
        <v>66</v>
      </c>
      <c r="U140" s="33">
        <f t="shared" ref="U140:U149" si="129">1+U139</f>
        <v>35</v>
      </c>
      <c r="X140" s="38">
        <v>136</v>
      </c>
      <c r="Y140" s="43">
        <f t="shared" si="104"/>
        <v>1000</v>
      </c>
      <c r="Z140" s="46">
        <f t="shared" si="127"/>
        <v>0.78539816339744828</v>
      </c>
      <c r="AA140" s="44">
        <f t="shared" si="100"/>
        <v>150</v>
      </c>
      <c r="AB140" s="47">
        <f t="shared" si="88"/>
        <v>1441.3660900948396</v>
      </c>
      <c r="AC140" s="44">
        <f t="shared" si="89"/>
        <v>300</v>
      </c>
      <c r="AD140" s="48">
        <f t="shared" si="80"/>
        <v>168.27499999999998</v>
      </c>
      <c r="AE140" s="44">
        <f t="shared" si="90"/>
        <v>900</v>
      </c>
      <c r="AF140" s="47">
        <f t="shared" si="91"/>
        <v>3000</v>
      </c>
      <c r="AG140" s="49">
        <f t="shared" si="92"/>
        <v>3</v>
      </c>
      <c r="AH140" s="43">
        <f t="shared" si="105"/>
        <v>1000</v>
      </c>
      <c r="AI140" s="46">
        <f t="shared" si="111"/>
        <v>0.78539816339744828</v>
      </c>
      <c r="AJ140" s="44">
        <f t="shared" si="101"/>
        <v>150</v>
      </c>
      <c r="AK140" s="47">
        <f t="shared" si="93"/>
        <v>1441.3660900948396</v>
      </c>
      <c r="AL140" s="44">
        <f t="shared" si="94"/>
        <v>150</v>
      </c>
      <c r="AM140" s="48">
        <f t="shared" si="50"/>
        <v>188.27499999999998</v>
      </c>
      <c r="AN140" s="44">
        <f t="shared" si="95"/>
        <v>600</v>
      </c>
      <c r="AO140" s="47">
        <f t="shared" si="96"/>
        <v>2600</v>
      </c>
      <c r="AP140" s="54">
        <f t="shared" si="97"/>
        <v>2.6</v>
      </c>
      <c r="AQ140" s="43">
        <f t="shared" si="106"/>
        <v>1100</v>
      </c>
      <c r="AR140" s="46">
        <f t="shared" si="112"/>
        <v>0.9503317777109126</v>
      </c>
      <c r="AS140" s="44">
        <f t="shared" si="102"/>
        <v>150</v>
      </c>
      <c r="AT140" s="47">
        <f t="shared" si="113"/>
        <v>1191.2116447064789</v>
      </c>
      <c r="AU140" s="44">
        <f t="shared" si="114"/>
        <v>330</v>
      </c>
      <c r="AV140" s="48">
        <f t="shared" si="115"/>
        <v>168.27499999999998</v>
      </c>
      <c r="AW140" s="44">
        <f t="shared" si="107"/>
        <v>600</v>
      </c>
      <c r="AX140" s="44">
        <f t="shared" si="116"/>
        <v>150</v>
      </c>
      <c r="AY140" s="44">
        <f t="shared" si="108"/>
        <v>300</v>
      </c>
      <c r="AZ140" s="47">
        <f t="shared" si="117"/>
        <v>2900</v>
      </c>
      <c r="BA140" s="49">
        <f t="shared" si="118"/>
        <v>2.6363636363636362</v>
      </c>
      <c r="BB140" s="43">
        <f t="shared" si="109"/>
        <v>1000</v>
      </c>
      <c r="BC140" s="46">
        <f t="shared" si="119"/>
        <v>0.78539816339744828</v>
      </c>
      <c r="BD140" s="44">
        <f t="shared" si="103"/>
        <v>150</v>
      </c>
      <c r="BE140" s="47">
        <f t="shared" si="120"/>
        <v>1441.3660900948396</v>
      </c>
      <c r="BF140" s="44">
        <f t="shared" si="121"/>
        <v>150</v>
      </c>
      <c r="BG140" s="48">
        <f t="shared" si="122"/>
        <v>188.27499999999998</v>
      </c>
      <c r="BH140" s="48">
        <f t="shared" si="123"/>
        <v>300</v>
      </c>
      <c r="BI140" s="44">
        <f t="shared" si="124"/>
        <v>150</v>
      </c>
      <c r="BJ140" s="44">
        <f t="shared" si="110"/>
        <v>300</v>
      </c>
      <c r="BK140" s="44">
        <f t="shared" si="125"/>
        <v>2700</v>
      </c>
      <c r="BL140" s="49">
        <f t="shared" si="126"/>
        <v>2.7</v>
      </c>
    </row>
    <row r="141" spans="5:64" x14ac:dyDescent="0.25">
      <c r="E141" s="33">
        <f t="shared" si="128"/>
        <v>36</v>
      </c>
      <c r="F141" s="33">
        <v>72</v>
      </c>
      <c r="G141" s="33">
        <v>71.25</v>
      </c>
      <c r="H141" s="33">
        <v>71</v>
      </c>
      <c r="I141" s="33">
        <v>70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>
        <v>72</v>
      </c>
      <c r="U141" s="33">
        <f t="shared" si="129"/>
        <v>36</v>
      </c>
      <c r="X141" s="38">
        <v>137</v>
      </c>
      <c r="Y141" s="43">
        <f t="shared" si="104"/>
        <v>1000</v>
      </c>
      <c r="Z141" s="46">
        <f t="shared" si="127"/>
        <v>0.78539816339744828</v>
      </c>
      <c r="AA141" s="44">
        <f t="shared" si="100"/>
        <v>150</v>
      </c>
      <c r="AB141" s="47">
        <f t="shared" si="88"/>
        <v>1441.3660900948396</v>
      </c>
      <c r="AC141" s="44">
        <f t="shared" si="89"/>
        <v>300</v>
      </c>
      <c r="AD141" s="48">
        <f t="shared" si="80"/>
        <v>168.27499999999998</v>
      </c>
      <c r="AE141" s="44">
        <f t="shared" si="90"/>
        <v>900</v>
      </c>
      <c r="AF141" s="47">
        <f t="shared" si="91"/>
        <v>3000</v>
      </c>
      <c r="AG141" s="49">
        <f t="shared" si="92"/>
        <v>3</v>
      </c>
      <c r="AH141" s="43">
        <f t="shared" si="105"/>
        <v>1000</v>
      </c>
      <c r="AI141" s="46">
        <f t="shared" si="111"/>
        <v>0.78539816339744828</v>
      </c>
      <c r="AJ141" s="44">
        <f t="shared" si="101"/>
        <v>150</v>
      </c>
      <c r="AK141" s="47">
        <f t="shared" si="93"/>
        <v>1441.3660900948396</v>
      </c>
      <c r="AL141" s="44">
        <f t="shared" si="94"/>
        <v>150</v>
      </c>
      <c r="AM141" s="48">
        <f t="shared" si="50"/>
        <v>188.27499999999998</v>
      </c>
      <c r="AN141" s="44">
        <f t="shared" si="95"/>
        <v>600</v>
      </c>
      <c r="AO141" s="47">
        <f t="shared" si="96"/>
        <v>2600</v>
      </c>
      <c r="AP141" s="54">
        <f t="shared" si="97"/>
        <v>2.6</v>
      </c>
      <c r="AQ141" s="43">
        <f t="shared" si="106"/>
        <v>1100</v>
      </c>
      <c r="AR141" s="46">
        <f t="shared" si="112"/>
        <v>0.9503317777109126</v>
      </c>
      <c r="AS141" s="44">
        <f t="shared" si="102"/>
        <v>150</v>
      </c>
      <c r="AT141" s="47">
        <f t="shared" si="113"/>
        <v>1191.2116447064789</v>
      </c>
      <c r="AU141" s="44">
        <f t="shared" si="114"/>
        <v>330</v>
      </c>
      <c r="AV141" s="48">
        <f t="shared" si="115"/>
        <v>168.27499999999998</v>
      </c>
      <c r="AW141" s="44">
        <f t="shared" si="107"/>
        <v>600</v>
      </c>
      <c r="AX141" s="44">
        <f t="shared" si="116"/>
        <v>150</v>
      </c>
      <c r="AY141" s="44">
        <f t="shared" si="108"/>
        <v>300</v>
      </c>
      <c r="AZ141" s="47">
        <f t="shared" si="117"/>
        <v>2900</v>
      </c>
      <c r="BA141" s="49">
        <f t="shared" si="118"/>
        <v>2.6363636363636362</v>
      </c>
      <c r="BB141" s="43">
        <f t="shared" si="109"/>
        <v>1000</v>
      </c>
      <c r="BC141" s="46">
        <f t="shared" si="119"/>
        <v>0.78539816339744828</v>
      </c>
      <c r="BD141" s="44">
        <f t="shared" si="103"/>
        <v>150</v>
      </c>
      <c r="BE141" s="47">
        <f t="shared" si="120"/>
        <v>1441.3660900948396</v>
      </c>
      <c r="BF141" s="44">
        <f t="shared" si="121"/>
        <v>150</v>
      </c>
      <c r="BG141" s="48">
        <f t="shared" si="122"/>
        <v>188.27499999999998</v>
      </c>
      <c r="BH141" s="48">
        <f t="shared" si="123"/>
        <v>300</v>
      </c>
      <c r="BI141" s="44">
        <f t="shared" si="124"/>
        <v>150</v>
      </c>
      <c r="BJ141" s="44">
        <f t="shared" si="110"/>
        <v>300</v>
      </c>
      <c r="BK141" s="44">
        <f t="shared" si="125"/>
        <v>2700</v>
      </c>
      <c r="BL141" s="49">
        <f t="shared" si="126"/>
        <v>2.7</v>
      </c>
    </row>
    <row r="142" spans="5:64" x14ac:dyDescent="0.25">
      <c r="E142" s="33">
        <f t="shared" si="128"/>
        <v>37</v>
      </c>
      <c r="F142" s="33">
        <v>78</v>
      </c>
      <c r="G142" s="33">
        <v>77.25</v>
      </c>
      <c r="H142" s="33">
        <v>77</v>
      </c>
      <c r="I142" s="33">
        <v>76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>
        <v>78</v>
      </c>
      <c r="U142" s="33">
        <f t="shared" si="129"/>
        <v>37</v>
      </c>
      <c r="X142" s="38">
        <v>138</v>
      </c>
      <c r="Y142" s="43">
        <f t="shared" si="104"/>
        <v>1000</v>
      </c>
      <c r="Z142" s="46">
        <f t="shared" si="127"/>
        <v>0.78539816339744828</v>
      </c>
      <c r="AA142" s="44">
        <f t="shared" si="100"/>
        <v>150</v>
      </c>
      <c r="AB142" s="47">
        <f t="shared" si="88"/>
        <v>1441.3660900948396</v>
      </c>
      <c r="AC142" s="44">
        <f t="shared" si="89"/>
        <v>300</v>
      </c>
      <c r="AD142" s="48">
        <f t="shared" si="80"/>
        <v>168.27499999999998</v>
      </c>
      <c r="AE142" s="44">
        <f t="shared" si="90"/>
        <v>900</v>
      </c>
      <c r="AF142" s="47">
        <f t="shared" si="91"/>
        <v>3000</v>
      </c>
      <c r="AG142" s="49">
        <f t="shared" si="92"/>
        <v>3</v>
      </c>
      <c r="AH142" s="43">
        <f t="shared" si="105"/>
        <v>1000</v>
      </c>
      <c r="AI142" s="46">
        <f t="shared" si="111"/>
        <v>0.78539816339744828</v>
      </c>
      <c r="AJ142" s="44">
        <f t="shared" si="101"/>
        <v>150</v>
      </c>
      <c r="AK142" s="47">
        <f t="shared" si="93"/>
        <v>1441.3660900948396</v>
      </c>
      <c r="AL142" s="44">
        <f t="shared" si="94"/>
        <v>150</v>
      </c>
      <c r="AM142" s="48">
        <f t="shared" si="50"/>
        <v>188.27499999999998</v>
      </c>
      <c r="AN142" s="44">
        <f t="shared" si="95"/>
        <v>600</v>
      </c>
      <c r="AO142" s="47">
        <f t="shared" si="96"/>
        <v>2600</v>
      </c>
      <c r="AP142" s="54">
        <f t="shared" si="97"/>
        <v>2.6</v>
      </c>
      <c r="AQ142" s="43">
        <f t="shared" si="106"/>
        <v>1100</v>
      </c>
      <c r="AR142" s="46">
        <f t="shared" si="112"/>
        <v>0.9503317777109126</v>
      </c>
      <c r="AS142" s="44">
        <f t="shared" si="102"/>
        <v>150</v>
      </c>
      <c r="AT142" s="47">
        <f t="shared" si="113"/>
        <v>1191.2116447064789</v>
      </c>
      <c r="AU142" s="44">
        <f t="shared" si="114"/>
        <v>330</v>
      </c>
      <c r="AV142" s="48">
        <f t="shared" si="115"/>
        <v>168.27499999999998</v>
      </c>
      <c r="AW142" s="44">
        <f t="shared" si="107"/>
        <v>600</v>
      </c>
      <c r="AX142" s="44">
        <f t="shared" si="116"/>
        <v>150</v>
      </c>
      <c r="AY142" s="44">
        <f t="shared" si="108"/>
        <v>300</v>
      </c>
      <c r="AZ142" s="47">
        <f t="shared" si="117"/>
        <v>2900</v>
      </c>
      <c r="BA142" s="49">
        <f t="shared" si="118"/>
        <v>2.6363636363636362</v>
      </c>
      <c r="BB142" s="43">
        <f t="shared" si="109"/>
        <v>1000</v>
      </c>
      <c r="BC142" s="46">
        <f t="shared" si="119"/>
        <v>0.78539816339744828</v>
      </c>
      <c r="BD142" s="44">
        <f t="shared" si="103"/>
        <v>150</v>
      </c>
      <c r="BE142" s="47">
        <f t="shared" si="120"/>
        <v>1441.3660900948396</v>
      </c>
      <c r="BF142" s="44">
        <f t="shared" si="121"/>
        <v>150</v>
      </c>
      <c r="BG142" s="48">
        <f t="shared" si="122"/>
        <v>188.27499999999998</v>
      </c>
      <c r="BH142" s="48">
        <f t="shared" si="123"/>
        <v>300</v>
      </c>
      <c r="BI142" s="44">
        <f t="shared" si="124"/>
        <v>150</v>
      </c>
      <c r="BJ142" s="44">
        <f t="shared" si="110"/>
        <v>300</v>
      </c>
      <c r="BK142" s="44">
        <f t="shared" si="125"/>
        <v>2700</v>
      </c>
      <c r="BL142" s="49">
        <f t="shared" si="126"/>
        <v>2.7</v>
      </c>
    </row>
    <row r="143" spans="5:64" x14ac:dyDescent="0.25">
      <c r="E143" s="33">
        <f t="shared" si="128"/>
        <v>38</v>
      </c>
      <c r="F143" s="33">
        <v>84</v>
      </c>
      <c r="G143" s="33">
        <v>83.25</v>
      </c>
      <c r="H143" s="33">
        <v>83</v>
      </c>
      <c r="I143" s="33">
        <v>82</v>
      </c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>
        <v>84</v>
      </c>
      <c r="U143" s="33">
        <f t="shared" si="129"/>
        <v>38</v>
      </c>
      <c r="X143" s="38">
        <v>139</v>
      </c>
      <c r="Y143" s="43">
        <f t="shared" si="104"/>
        <v>1000</v>
      </c>
      <c r="Z143" s="46">
        <f t="shared" si="127"/>
        <v>0.78539816339744828</v>
      </c>
      <c r="AA143" s="44">
        <f t="shared" si="100"/>
        <v>150</v>
      </c>
      <c r="AB143" s="47">
        <f t="shared" si="88"/>
        <v>1441.3660900948396</v>
      </c>
      <c r="AC143" s="44">
        <f t="shared" si="89"/>
        <v>300</v>
      </c>
      <c r="AD143" s="48">
        <f t="shared" si="80"/>
        <v>168.27499999999998</v>
      </c>
      <c r="AE143" s="44">
        <f t="shared" si="90"/>
        <v>900</v>
      </c>
      <c r="AF143" s="47">
        <f t="shared" si="91"/>
        <v>3000</v>
      </c>
      <c r="AG143" s="49">
        <f t="shared" si="92"/>
        <v>3</v>
      </c>
      <c r="AH143" s="43">
        <f t="shared" si="105"/>
        <v>1000</v>
      </c>
      <c r="AI143" s="46">
        <f t="shared" si="111"/>
        <v>0.78539816339744828</v>
      </c>
      <c r="AJ143" s="44">
        <f t="shared" si="101"/>
        <v>150</v>
      </c>
      <c r="AK143" s="47">
        <f t="shared" si="93"/>
        <v>1441.3660900948396</v>
      </c>
      <c r="AL143" s="44">
        <f t="shared" si="94"/>
        <v>150</v>
      </c>
      <c r="AM143" s="48">
        <f t="shared" si="50"/>
        <v>188.27499999999998</v>
      </c>
      <c r="AN143" s="44">
        <f t="shared" si="95"/>
        <v>600</v>
      </c>
      <c r="AO143" s="47">
        <f t="shared" si="96"/>
        <v>2600</v>
      </c>
      <c r="AP143" s="54">
        <f t="shared" si="97"/>
        <v>2.6</v>
      </c>
      <c r="AQ143" s="43">
        <f t="shared" si="106"/>
        <v>1100</v>
      </c>
      <c r="AR143" s="46">
        <f t="shared" si="112"/>
        <v>0.9503317777109126</v>
      </c>
      <c r="AS143" s="44">
        <f t="shared" si="102"/>
        <v>150</v>
      </c>
      <c r="AT143" s="47">
        <f t="shared" si="113"/>
        <v>1191.2116447064789</v>
      </c>
      <c r="AU143" s="44">
        <f t="shared" si="114"/>
        <v>330</v>
      </c>
      <c r="AV143" s="48">
        <f t="shared" si="115"/>
        <v>168.27499999999998</v>
      </c>
      <c r="AW143" s="44">
        <f t="shared" si="107"/>
        <v>600</v>
      </c>
      <c r="AX143" s="44">
        <f t="shared" si="116"/>
        <v>150</v>
      </c>
      <c r="AY143" s="44">
        <f t="shared" si="108"/>
        <v>300</v>
      </c>
      <c r="AZ143" s="47">
        <f t="shared" si="117"/>
        <v>2900</v>
      </c>
      <c r="BA143" s="49">
        <f t="shared" si="118"/>
        <v>2.6363636363636362</v>
      </c>
      <c r="BB143" s="43">
        <f t="shared" si="109"/>
        <v>1000</v>
      </c>
      <c r="BC143" s="46">
        <f t="shared" si="119"/>
        <v>0.78539816339744828</v>
      </c>
      <c r="BD143" s="44">
        <f t="shared" si="103"/>
        <v>150</v>
      </c>
      <c r="BE143" s="47">
        <f t="shared" si="120"/>
        <v>1441.3660900948396</v>
      </c>
      <c r="BF143" s="44">
        <f t="shared" si="121"/>
        <v>150</v>
      </c>
      <c r="BG143" s="48">
        <f t="shared" si="122"/>
        <v>188.27499999999998</v>
      </c>
      <c r="BH143" s="48">
        <f t="shared" si="123"/>
        <v>300</v>
      </c>
      <c r="BI143" s="44">
        <f t="shared" si="124"/>
        <v>150</v>
      </c>
      <c r="BJ143" s="44">
        <f t="shared" si="110"/>
        <v>300</v>
      </c>
      <c r="BK143" s="44">
        <f t="shared" si="125"/>
        <v>2700</v>
      </c>
      <c r="BL143" s="49">
        <f t="shared" si="126"/>
        <v>2.7</v>
      </c>
    </row>
    <row r="144" spans="5:64" x14ac:dyDescent="0.25">
      <c r="E144" s="33">
        <f t="shared" si="128"/>
        <v>39</v>
      </c>
      <c r="F144" s="33">
        <v>90</v>
      </c>
      <c r="G144" s="33">
        <v>89.25</v>
      </c>
      <c r="H144" s="33">
        <v>89</v>
      </c>
      <c r="I144" s="33">
        <v>88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>
        <v>90</v>
      </c>
      <c r="U144" s="33">
        <f t="shared" si="129"/>
        <v>39</v>
      </c>
      <c r="X144" s="38">
        <v>140</v>
      </c>
      <c r="Y144" s="43">
        <f t="shared" si="104"/>
        <v>1000</v>
      </c>
      <c r="Z144" s="46">
        <f t="shared" si="127"/>
        <v>0.78539816339744828</v>
      </c>
      <c r="AA144" s="44">
        <f t="shared" si="100"/>
        <v>150</v>
      </c>
      <c r="AB144" s="47">
        <f t="shared" si="88"/>
        <v>1441.3660900948396</v>
      </c>
      <c r="AC144" s="44">
        <f t="shared" si="89"/>
        <v>300</v>
      </c>
      <c r="AD144" s="48">
        <f t="shared" si="80"/>
        <v>168.27499999999998</v>
      </c>
      <c r="AE144" s="44">
        <f t="shared" si="90"/>
        <v>900</v>
      </c>
      <c r="AF144" s="47">
        <f t="shared" si="91"/>
        <v>3000</v>
      </c>
      <c r="AG144" s="49">
        <f t="shared" si="92"/>
        <v>3</v>
      </c>
      <c r="AH144" s="43">
        <f t="shared" si="105"/>
        <v>1000</v>
      </c>
      <c r="AI144" s="46">
        <f t="shared" si="111"/>
        <v>0.78539816339744828</v>
      </c>
      <c r="AJ144" s="44">
        <f t="shared" si="101"/>
        <v>150</v>
      </c>
      <c r="AK144" s="47">
        <f t="shared" si="93"/>
        <v>1441.3660900948396</v>
      </c>
      <c r="AL144" s="44">
        <f t="shared" si="94"/>
        <v>150</v>
      </c>
      <c r="AM144" s="48">
        <f t="shared" si="50"/>
        <v>188.27499999999998</v>
      </c>
      <c r="AN144" s="44">
        <f t="shared" si="95"/>
        <v>600</v>
      </c>
      <c r="AO144" s="47">
        <f t="shared" si="96"/>
        <v>2600</v>
      </c>
      <c r="AP144" s="54">
        <f t="shared" si="97"/>
        <v>2.6</v>
      </c>
      <c r="AQ144" s="43">
        <f t="shared" si="106"/>
        <v>1100</v>
      </c>
      <c r="AR144" s="46">
        <f t="shared" si="112"/>
        <v>0.9503317777109126</v>
      </c>
      <c r="AS144" s="44">
        <f t="shared" si="102"/>
        <v>150</v>
      </c>
      <c r="AT144" s="47">
        <f t="shared" si="113"/>
        <v>1191.2116447064789</v>
      </c>
      <c r="AU144" s="44">
        <f t="shared" si="114"/>
        <v>330</v>
      </c>
      <c r="AV144" s="48">
        <f t="shared" si="115"/>
        <v>168.27499999999998</v>
      </c>
      <c r="AW144" s="44">
        <f t="shared" si="107"/>
        <v>600</v>
      </c>
      <c r="AX144" s="44">
        <f t="shared" si="116"/>
        <v>150</v>
      </c>
      <c r="AY144" s="44">
        <f t="shared" si="108"/>
        <v>300</v>
      </c>
      <c r="AZ144" s="47">
        <f t="shared" si="117"/>
        <v>2900</v>
      </c>
      <c r="BA144" s="49">
        <f t="shared" si="118"/>
        <v>2.6363636363636362</v>
      </c>
      <c r="BB144" s="43">
        <f t="shared" si="109"/>
        <v>1000</v>
      </c>
      <c r="BC144" s="46">
        <f t="shared" si="119"/>
        <v>0.78539816339744828</v>
      </c>
      <c r="BD144" s="44">
        <f t="shared" si="103"/>
        <v>150</v>
      </c>
      <c r="BE144" s="47">
        <f t="shared" si="120"/>
        <v>1441.3660900948396</v>
      </c>
      <c r="BF144" s="44">
        <f t="shared" si="121"/>
        <v>150</v>
      </c>
      <c r="BG144" s="48">
        <f t="shared" si="122"/>
        <v>188.27499999999998</v>
      </c>
      <c r="BH144" s="48">
        <f t="shared" si="123"/>
        <v>300</v>
      </c>
      <c r="BI144" s="44">
        <f t="shared" si="124"/>
        <v>150</v>
      </c>
      <c r="BJ144" s="44">
        <f t="shared" si="110"/>
        <v>300</v>
      </c>
      <c r="BK144" s="44">
        <f t="shared" si="125"/>
        <v>2700</v>
      </c>
      <c r="BL144" s="49">
        <f t="shared" si="126"/>
        <v>2.7</v>
      </c>
    </row>
    <row r="145" spans="5:64" x14ac:dyDescent="0.25">
      <c r="E145" s="33">
        <f t="shared" si="128"/>
        <v>40</v>
      </c>
      <c r="F145" s="33">
        <v>96</v>
      </c>
      <c r="G145" s="33">
        <v>95.25</v>
      </c>
      <c r="H145" s="33">
        <v>95</v>
      </c>
      <c r="I145" s="33">
        <v>94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>
        <v>96</v>
      </c>
      <c r="U145" s="33">
        <f t="shared" si="129"/>
        <v>40</v>
      </c>
      <c r="X145" s="38">
        <v>141</v>
      </c>
      <c r="Y145" s="43">
        <f t="shared" si="104"/>
        <v>1000</v>
      </c>
      <c r="Z145" s="46">
        <f t="shared" si="127"/>
        <v>0.78539816339744828</v>
      </c>
      <c r="AA145" s="44">
        <f t="shared" si="100"/>
        <v>150</v>
      </c>
      <c r="AB145" s="47">
        <f t="shared" si="88"/>
        <v>1441.3660900948396</v>
      </c>
      <c r="AC145" s="44">
        <f t="shared" si="89"/>
        <v>300</v>
      </c>
      <c r="AD145" s="48">
        <f t="shared" si="80"/>
        <v>168.27499999999998</v>
      </c>
      <c r="AE145" s="44">
        <f t="shared" si="90"/>
        <v>900</v>
      </c>
      <c r="AF145" s="47">
        <f t="shared" si="91"/>
        <v>3000</v>
      </c>
      <c r="AG145" s="49">
        <f t="shared" si="92"/>
        <v>3</v>
      </c>
      <c r="AH145" s="43">
        <f t="shared" si="105"/>
        <v>1000</v>
      </c>
      <c r="AI145" s="46">
        <f t="shared" si="111"/>
        <v>0.78539816339744828</v>
      </c>
      <c r="AJ145" s="44">
        <f t="shared" si="101"/>
        <v>150</v>
      </c>
      <c r="AK145" s="47">
        <f t="shared" si="93"/>
        <v>1441.3660900948396</v>
      </c>
      <c r="AL145" s="44">
        <f t="shared" si="94"/>
        <v>150</v>
      </c>
      <c r="AM145" s="48">
        <f t="shared" si="50"/>
        <v>188.27499999999998</v>
      </c>
      <c r="AN145" s="44">
        <f t="shared" si="95"/>
        <v>600</v>
      </c>
      <c r="AO145" s="47">
        <f t="shared" si="96"/>
        <v>2600</v>
      </c>
      <c r="AP145" s="54">
        <f t="shared" si="97"/>
        <v>2.6</v>
      </c>
      <c r="AQ145" s="43">
        <f t="shared" si="106"/>
        <v>1100</v>
      </c>
      <c r="AR145" s="46">
        <f t="shared" si="112"/>
        <v>0.9503317777109126</v>
      </c>
      <c r="AS145" s="44">
        <f t="shared" si="102"/>
        <v>150</v>
      </c>
      <c r="AT145" s="47">
        <f t="shared" si="113"/>
        <v>1191.2116447064789</v>
      </c>
      <c r="AU145" s="44">
        <f t="shared" si="114"/>
        <v>330</v>
      </c>
      <c r="AV145" s="48">
        <f t="shared" si="115"/>
        <v>168.27499999999998</v>
      </c>
      <c r="AW145" s="44">
        <f t="shared" si="107"/>
        <v>600</v>
      </c>
      <c r="AX145" s="44">
        <f t="shared" si="116"/>
        <v>150</v>
      </c>
      <c r="AY145" s="44">
        <f t="shared" si="108"/>
        <v>300</v>
      </c>
      <c r="AZ145" s="47">
        <f t="shared" si="117"/>
        <v>2900</v>
      </c>
      <c r="BA145" s="49">
        <f t="shared" si="118"/>
        <v>2.6363636363636362</v>
      </c>
      <c r="BB145" s="43">
        <f t="shared" si="109"/>
        <v>1000</v>
      </c>
      <c r="BC145" s="46">
        <f t="shared" si="119"/>
        <v>0.78539816339744828</v>
      </c>
      <c r="BD145" s="44">
        <f t="shared" si="103"/>
        <v>150</v>
      </c>
      <c r="BE145" s="47">
        <f t="shared" si="120"/>
        <v>1441.3660900948396</v>
      </c>
      <c r="BF145" s="44">
        <f t="shared" si="121"/>
        <v>150</v>
      </c>
      <c r="BG145" s="48">
        <f t="shared" si="122"/>
        <v>188.27499999999998</v>
      </c>
      <c r="BH145" s="48">
        <f t="shared" si="123"/>
        <v>300</v>
      </c>
      <c r="BI145" s="44">
        <f t="shared" si="124"/>
        <v>150</v>
      </c>
      <c r="BJ145" s="44">
        <f t="shared" si="110"/>
        <v>300</v>
      </c>
      <c r="BK145" s="44">
        <f t="shared" si="125"/>
        <v>2700</v>
      </c>
      <c r="BL145" s="49">
        <f t="shared" si="126"/>
        <v>2.7</v>
      </c>
    </row>
    <row r="146" spans="5:64" x14ac:dyDescent="0.25">
      <c r="E146" s="33">
        <f t="shared" si="128"/>
        <v>41</v>
      </c>
      <c r="F146" s="33">
        <v>102</v>
      </c>
      <c r="G146" s="33">
        <v>101.25</v>
      </c>
      <c r="H146" s="33">
        <v>101</v>
      </c>
      <c r="I146" s="33">
        <v>100</v>
      </c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>
        <v>102</v>
      </c>
      <c r="U146" s="33">
        <f t="shared" si="129"/>
        <v>41</v>
      </c>
      <c r="X146" s="38">
        <v>142</v>
      </c>
      <c r="Y146" s="43">
        <f t="shared" si="104"/>
        <v>1000</v>
      </c>
      <c r="Z146" s="46">
        <f t="shared" si="127"/>
        <v>0.78539816339744828</v>
      </c>
      <c r="AA146" s="44">
        <f t="shared" si="100"/>
        <v>150</v>
      </c>
      <c r="AB146" s="47">
        <f t="shared" si="88"/>
        <v>1441.3660900948396</v>
      </c>
      <c r="AC146" s="44">
        <f t="shared" si="89"/>
        <v>300</v>
      </c>
      <c r="AD146" s="48">
        <f t="shared" si="80"/>
        <v>168.27499999999998</v>
      </c>
      <c r="AE146" s="44">
        <f t="shared" si="90"/>
        <v>900</v>
      </c>
      <c r="AF146" s="47">
        <f t="shared" si="91"/>
        <v>3000</v>
      </c>
      <c r="AG146" s="49">
        <f t="shared" si="92"/>
        <v>3</v>
      </c>
      <c r="AH146" s="43">
        <f t="shared" si="105"/>
        <v>1000</v>
      </c>
      <c r="AI146" s="46">
        <f t="shared" si="111"/>
        <v>0.78539816339744828</v>
      </c>
      <c r="AJ146" s="44">
        <f t="shared" si="101"/>
        <v>150</v>
      </c>
      <c r="AK146" s="47">
        <f t="shared" si="93"/>
        <v>1441.3660900948396</v>
      </c>
      <c r="AL146" s="44">
        <f t="shared" si="94"/>
        <v>150</v>
      </c>
      <c r="AM146" s="48">
        <f t="shared" si="50"/>
        <v>188.27499999999998</v>
      </c>
      <c r="AN146" s="44">
        <f t="shared" si="95"/>
        <v>600</v>
      </c>
      <c r="AO146" s="47">
        <f t="shared" si="96"/>
        <v>2600</v>
      </c>
      <c r="AP146" s="54">
        <f t="shared" si="97"/>
        <v>2.6</v>
      </c>
      <c r="AQ146" s="43">
        <f t="shared" si="106"/>
        <v>1100</v>
      </c>
      <c r="AR146" s="46">
        <f t="shared" si="112"/>
        <v>0.9503317777109126</v>
      </c>
      <c r="AS146" s="44">
        <f t="shared" si="102"/>
        <v>150</v>
      </c>
      <c r="AT146" s="47">
        <f t="shared" si="113"/>
        <v>1191.2116447064789</v>
      </c>
      <c r="AU146" s="44">
        <f t="shared" si="114"/>
        <v>330</v>
      </c>
      <c r="AV146" s="48">
        <f t="shared" si="115"/>
        <v>168.27499999999998</v>
      </c>
      <c r="AW146" s="44">
        <f t="shared" si="107"/>
        <v>600</v>
      </c>
      <c r="AX146" s="44">
        <f t="shared" si="116"/>
        <v>150</v>
      </c>
      <c r="AY146" s="44">
        <f t="shared" si="108"/>
        <v>300</v>
      </c>
      <c r="AZ146" s="47">
        <f t="shared" si="117"/>
        <v>2900</v>
      </c>
      <c r="BA146" s="49">
        <f t="shared" si="118"/>
        <v>2.6363636363636362</v>
      </c>
      <c r="BB146" s="43">
        <f t="shared" si="109"/>
        <v>1000</v>
      </c>
      <c r="BC146" s="46">
        <f t="shared" si="119"/>
        <v>0.78539816339744828</v>
      </c>
      <c r="BD146" s="44">
        <f t="shared" si="103"/>
        <v>150</v>
      </c>
      <c r="BE146" s="47">
        <f t="shared" si="120"/>
        <v>1441.3660900948396</v>
      </c>
      <c r="BF146" s="44">
        <f t="shared" si="121"/>
        <v>150</v>
      </c>
      <c r="BG146" s="48">
        <f t="shared" si="122"/>
        <v>188.27499999999998</v>
      </c>
      <c r="BH146" s="48">
        <f t="shared" si="123"/>
        <v>300</v>
      </c>
      <c r="BI146" s="44">
        <f t="shared" si="124"/>
        <v>150</v>
      </c>
      <c r="BJ146" s="44">
        <f t="shared" si="110"/>
        <v>300</v>
      </c>
      <c r="BK146" s="44">
        <f t="shared" si="125"/>
        <v>2700</v>
      </c>
      <c r="BL146" s="49">
        <f t="shared" si="126"/>
        <v>2.7</v>
      </c>
    </row>
    <row r="147" spans="5:64" x14ac:dyDescent="0.25">
      <c r="E147" s="33">
        <f t="shared" si="128"/>
        <v>42</v>
      </c>
      <c r="F147" s="33">
        <v>108</v>
      </c>
      <c r="G147" s="33">
        <v>107.25</v>
      </c>
      <c r="H147" s="33">
        <v>107</v>
      </c>
      <c r="I147" s="33">
        <v>106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>
        <v>108</v>
      </c>
      <c r="U147" s="33">
        <f t="shared" si="129"/>
        <v>42</v>
      </c>
      <c r="X147" s="38">
        <v>143</v>
      </c>
      <c r="Y147" s="43">
        <f t="shared" si="104"/>
        <v>1000</v>
      </c>
      <c r="Z147" s="46">
        <f t="shared" si="127"/>
        <v>0.78539816339744828</v>
      </c>
      <c r="AA147" s="44">
        <f t="shared" si="100"/>
        <v>150</v>
      </c>
      <c r="AB147" s="47">
        <f t="shared" si="88"/>
        <v>1441.3660900948396</v>
      </c>
      <c r="AC147" s="44">
        <f t="shared" si="89"/>
        <v>300</v>
      </c>
      <c r="AD147" s="48">
        <f t="shared" si="80"/>
        <v>168.27499999999998</v>
      </c>
      <c r="AE147" s="44">
        <f t="shared" si="90"/>
        <v>900</v>
      </c>
      <c r="AF147" s="47">
        <f t="shared" si="91"/>
        <v>3000</v>
      </c>
      <c r="AG147" s="49">
        <f t="shared" si="92"/>
        <v>3</v>
      </c>
      <c r="AH147" s="43">
        <f t="shared" si="105"/>
        <v>1000</v>
      </c>
      <c r="AI147" s="46">
        <f t="shared" si="111"/>
        <v>0.78539816339744828</v>
      </c>
      <c r="AJ147" s="44">
        <f t="shared" si="101"/>
        <v>150</v>
      </c>
      <c r="AK147" s="47">
        <f t="shared" si="93"/>
        <v>1441.3660900948396</v>
      </c>
      <c r="AL147" s="44">
        <f t="shared" si="94"/>
        <v>150</v>
      </c>
      <c r="AM147" s="48">
        <f t="shared" si="50"/>
        <v>188.27499999999998</v>
      </c>
      <c r="AN147" s="44">
        <f t="shared" si="95"/>
        <v>600</v>
      </c>
      <c r="AO147" s="47">
        <f t="shared" si="96"/>
        <v>2600</v>
      </c>
      <c r="AP147" s="54">
        <f t="shared" si="97"/>
        <v>2.6</v>
      </c>
      <c r="AQ147" s="43">
        <f t="shared" si="106"/>
        <v>1100</v>
      </c>
      <c r="AR147" s="46">
        <f t="shared" si="112"/>
        <v>0.9503317777109126</v>
      </c>
      <c r="AS147" s="44">
        <f t="shared" si="102"/>
        <v>150</v>
      </c>
      <c r="AT147" s="47">
        <f t="shared" si="113"/>
        <v>1191.2116447064789</v>
      </c>
      <c r="AU147" s="44">
        <f t="shared" si="114"/>
        <v>330</v>
      </c>
      <c r="AV147" s="48">
        <f t="shared" si="115"/>
        <v>168.27499999999998</v>
      </c>
      <c r="AW147" s="44">
        <f t="shared" si="107"/>
        <v>600</v>
      </c>
      <c r="AX147" s="44">
        <f t="shared" si="116"/>
        <v>150</v>
      </c>
      <c r="AY147" s="44">
        <f t="shared" si="108"/>
        <v>300</v>
      </c>
      <c r="AZ147" s="47">
        <f t="shared" si="117"/>
        <v>2900</v>
      </c>
      <c r="BA147" s="49">
        <f t="shared" si="118"/>
        <v>2.6363636363636362</v>
      </c>
      <c r="BB147" s="43">
        <f t="shared" si="109"/>
        <v>1000</v>
      </c>
      <c r="BC147" s="46">
        <f t="shared" si="119"/>
        <v>0.78539816339744828</v>
      </c>
      <c r="BD147" s="44">
        <f t="shared" si="103"/>
        <v>150</v>
      </c>
      <c r="BE147" s="47">
        <f t="shared" si="120"/>
        <v>1441.3660900948396</v>
      </c>
      <c r="BF147" s="44">
        <f t="shared" si="121"/>
        <v>150</v>
      </c>
      <c r="BG147" s="48">
        <f t="shared" si="122"/>
        <v>188.27499999999998</v>
      </c>
      <c r="BH147" s="48">
        <f t="shared" si="123"/>
        <v>300</v>
      </c>
      <c r="BI147" s="44">
        <f t="shared" si="124"/>
        <v>150</v>
      </c>
      <c r="BJ147" s="44">
        <f t="shared" si="110"/>
        <v>300</v>
      </c>
      <c r="BK147" s="44">
        <f t="shared" si="125"/>
        <v>2700</v>
      </c>
      <c r="BL147" s="49">
        <f t="shared" si="126"/>
        <v>2.7</v>
      </c>
    </row>
    <row r="148" spans="5:64" x14ac:dyDescent="0.25">
      <c r="E148" s="33">
        <f t="shared" si="128"/>
        <v>43</v>
      </c>
      <c r="F148" s="33">
        <v>114</v>
      </c>
      <c r="G148" s="33">
        <v>113.25</v>
      </c>
      <c r="H148" s="33">
        <v>113</v>
      </c>
      <c r="I148" s="33">
        <v>112</v>
      </c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>
        <v>114</v>
      </c>
      <c r="U148" s="33">
        <f t="shared" si="129"/>
        <v>43</v>
      </c>
      <c r="X148" s="38">
        <v>144</v>
      </c>
      <c r="Y148" s="43">
        <f t="shared" si="104"/>
        <v>1000</v>
      </c>
      <c r="Z148" s="46">
        <f t="shared" si="127"/>
        <v>0.78539816339744828</v>
      </c>
      <c r="AA148" s="44">
        <f t="shared" si="100"/>
        <v>150</v>
      </c>
      <c r="AB148" s="47">
        <f t="shared" si="88"/>
        <v>1441.3660900948396</v>
      </c>
      <c r="AC148" s="44">
        <f t="shared" si="89"/>
        <v>300</v>
      </c>
      <c r="AD148" s="48">
        <f t="shared" si="80"/>
        <v>168.27499999999998</v>
      </c>
      <c r="AE148" s="44">
        <f t="shared" si="90"/>
        <v>900</v>
      </c>
      <c r="AF148" s="47">
        <f t="shared" si="91"/>
        <v>3000</v>
      </c>
      <c r="AG148" s="49">
        <f t="shared" si="92"/>
        <v>3</v>
      </c>
      <c r="AH148" s="43">
        <f t="shared" si="105"/>
        <v>1000</v>
      </c>
      <c r="AI148" s="46">
        <f t="shared" si="111"/>
        <v>0.78539816339744828</v>
      </c>
      <c r="AJ148" s="44">
        <f t="shared" si="101"/>
        <v>150</v>
      </c>
      <c r="AK148" s="47">
        <f t="shared" si="93"/>
        <v>1441.3660900948396</v>
      </c>
      <c r="AL148" s="44">
        <f t="shared" si="94"/>
        <v>150</v>
      </c>
      <c r="AM148" s="48">
        <f t="shared" si="50"/>
        <v>188.27499999999998</v>
      </c>
      <c r="AN148" s="44">
        <f t="shared" si="95"/>
        <v>600</v>
      </c>
      <c r="AO148" s="47">
        <f t="shared" si="96"/>
        <v>2600</v>
      </c>
      <c r="AP148" s="54">
        <f t="shared" si="97"/>
        <v>2.6</v>
      </c>
      <c r="AQ148" s="43">
        <f t="shared" si="106"/>
        <v>1100</v>
      </c>
      <c r="AR148" s="46">
        <f t="shared" si="112"/>
        <v>0.9503317777109126</v>
      </c>
      <c r="AS148" s="44">
        <f t="shared" si="102"/>
        <v>150</v>
      </c>
      <c r="AT148" s="47">
        <f t="shared" si="113"/>
        <v>1191.2116447064789</v>
      </c>
      <c r="AU148" s="44">
        <f t="shared" si="114"/>
        <v>330</v>
      </c>
      <c r="AV148" s="48">
        <f t="shared" si="115"/>
        <v>168.27499999999998</v>
      </c>
      <c r="AW148" s="44">
        <f t="shared" si="107"/>
        <v>600</v>
      </c>
      <c r="AX148" s="44">
        <f t="shared" si="116"/>
        <v>150</v>
      </c>
      <c r="AY148" s="44">
        <f t="shared" si="108"/>
        <v>300</v>
      </c>
      <c r="AZ148" s="47">
        <f t="shared" si="117"/>
        <v>2900</v>
      </c>
      <c r="BA148" s="49">
        <f t="shared" si="118"/>
        <v>2.6363636363636362</v>
      </c>
      <c r="BB148" s="43">
        <f t="shared" si="109"/>
        <v>1000</v>
      </c>
      <c r="BC148" s="46">
        <f t="shared" si="119"/>
        <v>0.78539816339744828</v>
      </c>
      <c r="BD148" s="44">
        <f t="shared" si="103"/>
        <v>150</v>
      </c>
      <c r="BE148" s="47">
        <f t="shared" si="120"/>
        <v>1441.3660900948396</v>
      </c>
      <c r="BF148" s="44">
        <f t="shared" si="121"/>
        <v>150</v>
      </c>
      <c r="BG148" s="48">
        <f t="shared" si="122"/>
        <v>188.27499999999998</v>
      </c>
      <c r="BH148" s="48">
        <f t="shared" si="123"/>
        <v>300</v>
      </c>
      <c r="BI148" s="44">
        <f t="shared" si="124"/>
        <v>150</v>
      </c>
      <c r="BJ148" s="44">
        <f t="shared" si="110"/>
        <v>300</v>
      </c>
      <c r="BK148" s="44">
        <f t="shared" si="125"/>
        <v>2700</v>
      </c>
      <c r="BL148" s="49">
        <f t="shared" si="126"/>
        <v>2.7</v>
      </c>
    </row>
    <row r="149" spans="5:64" x14ac:dyDescent="0.25">
      <c r="E149" s="33">
        <f t="shared" si="128"/>
        <v>44</v>
      </c>
      <c r="F149" s="33">
        <v>120</v>
      </c>
      <c r="G149" s="33">
        <v>119.25</v>
      </c>
      <c r="H149" s="33">
        <v>119</v>
      </c>
      <c r="I149" s="33">
        <v>118</v>
      </c>
      <c r="J149" s="33"/>
      <c r="K149" s="33"/>
      <c r="L149" s="33"/>
      <c r="M149" s="32"/>
      <c r="N149" s="33"/>
      <c r="O149" s="33"/>
      <c r="P149" s="33"/>
      <c r="Q149" s="33"/>
      <c r="R149" s="33"/>
      <c r="S149" s="33"/>
      <c r="T149" s="33">
        <v>120</v>
      </c>
      <c r="U149" s="33">
        <f t="shared" si="129"/>
        <v>44</v>
      </c>
      <c r="X149" s="38">
        <v>145</v>
      </c>
      <c r="Y149" s="43">
        <f t="shared" si="104"/>
        <v>1000</v>
      </c>
      <c r="Z149" s="46">
        <f t="shared" si="127"/>
        <v>0.78539816339744828</v>
      </c>
      <c r="AA149" s="44">
        <f t="shared" si="100"/>
        <v>150</v>
      </c>
      <c r="AB149" s="47">
        <f t="shared" si="88"/>
        <v>1441.3660900948396</v>
      </c>
      <c r="AC149" s="44">
        <f t="shared" si="89"/>
        <v>300</v>
      </c>
      <c r="AD149" s="48">
        <f t="shared" si="80"/>
        <v>168.27499999999998</v>
      </c>
      <c r="AE149" s="44">
        <f t="shared" si="90"/>
        <v>900</v>
      </c>
      <c r="AF149" s="47">
        <f t="shared" si="91"/>
        <v>3000</v>
      </c>
      <c r="AG149" s="49">
        <f t="shared" si="92"/>
        <v>3</v>
      </c>
      <c r="AH149" s="43">
        <f t="shared" si="105"/>
        <v>1000</v>
      </c>
      <c r="AI149" s="46">
        <f t="shared" si="111"/>
        <v>0.78539816339744828</v>
      </c>
      <c r="AJ149" s="44">
        <f t="shared" si="101"/>
        <v>150</v>
      </c>
      <c r="AK149" s="47">
        <f t="shared" si="93"/>
        <v>1441.3660900948396</v>
      </c>
      <c r="AL149" s="44">
        <f t="shared" si="94"/>
        <v>150</v>
      </c>
      <c r="AM149" s="48">
        <f t="shared" si="50"/>
        <v>188.27499999999998</v>
      </c>
      <c r="AN149" s="44">
        <f t="shared" si="95"/>
        <v>600</v>
      </c>
      <c r="AO149" s="47">
        <f t="shared" si="96"/>
        <v>2600</v>
      </c>
      <c r="AP149" s="54">
        <f t="shared" si="97"/>
        <v>2.6</v>
      </c>
      <c r="AQ149" s="43">
        <f t="shared" si="106"/>
        <v>1100</v>
      </c>
      <c r="AR149" s="46">
        <f t="shared" si="112"/>
        <v>0.9503317777109126</v>
      </c>
      <c r="AS149" s="44">
        <f t="shared" si="102"/>
        <v>150</v>
      </c>
      <c r="AT149" s="47">
        <f t="shared" si="113"/>
        <v>1191.2116447064789</v>
      </c>
      <c r="AU149" s="44">
        <f t="shared" si="114"/>
        <v>330</v>
      </c>
      <c r="AV149" s="48">
        <f t="shared" si="115"/>
        <v>168.27499999999998</v>
      </c>
      <c r="AW149" s="44">
        <f t="shared" si="107"/>
        <v>600</v>
      </c>
      <c r="AX149" s="44">
        <f t="shared" si="116"/>
        <v>150</v>
      </c>
      <c r="AY149" s="44">
        <f t="shared" si="108"/>
        <v>300</v>
      </c>
      <c r="AZ149" s="47">
        <f t="shared" si="117"/>
        <v>2900</v>
      </c>
      <c r="BA149" s="49">
        <f t="shared" si="118"/>
        <v>2.6363636363636362</v>
      </c>
      <c r="BB149" s="43">
        <f t="shared" si="109"/>
        <v>1000</v>
      </c>
      <c r="BC149" s="46">
        <f t="shared" si="119"/>
        <v>0.78539816339744828</v>
      </c>
      <c r="BD149" s="44">
        <f t="shared" si="103"/>
        <v>150</v>
      </c>
      <c r="BE149" s="47">
        <f t="shared" si="120"/>
        <v>1441.3660900948396</v>
      </c>
      <c r="BF149" s="44">
        <f t="shared" si="121"/>
        <v>150</v>
      </c>
      <c r="BG149" s="48">
        <f t="shared" si="122"/>
        <v>188.27499999999998</v>
      </c>
      <c r="BH149" s="48">
        <f t="shared" si="123"/>
        <v>300</v>
      </c>
      <c r="BI149" s="44">
        <f t="shared" si="124"/>
        <v>150</v>
      </c>
      <c r="BJ149" s="44">
        <f t="shared" si="110"/>
        <v>300</v>
      </c>
      <c r="BK149" s="44">
        <f t="shared" si="125"/>
        <v>2700</v>
      </c>
      <c r="BL149" s="49">
        <f t="shared" si="126"/>
        <v>2.7</v>
      </c>
    </row>
    <row r="150" spans="5:64" x14ac:dyDescent="0.25">
      <c r="X150" s="38">
        <v>146</v>
      </c>
      <c r="Y150" s="43">
        <f t="shared" si="104"/>
        <v>1000</v>
      </c>
      <c r="Z150" s="46">
        <f t="shared" si="127"/>
        <v>0.78539816339744828</v>
      </c>
      <c r="AA150" s="44">
        <f t="shared" si="100"/>
        <v>150</v>
      </c>
      <c r="AB150" s="47">
        <f t="shared" si="88"/>
        <v>1441.3660900948396</v>
      </c>
      <c r="AC150" s="44">
        <f t="shared" si="89"/>
        <v>300</v>
      </c>
      <c r="AD150" s="48">
        <f t="shared" si="80"/>
        <v>168.27499999999998</v>
      </c>
      <c r="AE150" s="44">
        <f t="shared" si="90"/>
        <v>900</v>
      </c>
      <c r="AF150" s="47">
        <f t="shared" si="91"/>
        <v>3000</v>
      </c>
      <c r="AG150" s="49">
        <f t="shared" si="92"/>
        <v>3</v>
      </c>
      <c r="AH150" s="43">
        <f t="shared" si="105"/>
        <v>1000</v>
      </c>
      <c r="AI150" s="46">
        <f t="shared" si="111"/>
        <v>0.78539816339744828</v>
      </c>
      <c r="AJ150" s="44">
        <f t="shared" si="101"/>
        <v>150</v>
      </c>
      <c r="AK150" s="47">
        <f t="shared" si="93"/>
        <v>1441.3660900948396</v>
      </c>
      <c r="AL150" s="44">
        <f t="shared" si="94"/>
        <v>150</v>
      </c>
      <c r="AM150" s="48">
        <f t="shared" si="50"/>
        <v>188.27499999999998</v>
      </c>
      <c r="AN150" s="44">
        <f t="shared" si="95"/>
        <v>600</v>
      </c>
      <c r="AO150" s="47">
        <f t="shared" si="96"/>
        <v>2600</v>
      </c>
      <c r="AP150" s="54">
        <f t="shared" si="97"/>
        <v>2.6</v>
      </c>
      <c r="AQ150" s="43">
        <f t="shared" si="106"/>
        <v>1100</v>
      </c>
      <c r="AR150" s="46">
        <f t="shared" si="112"/>
        <v>0.9503317777109126</v>
      </c>
      <c r="AS150" s="44">
        <f t="shared" si="102"/>
        <v>150</v>
      </c>
      <c r="AT150" s="47">
        <f t="shared" si="113"/>
        <v>1191.2116447064789</v>
      </c>
      <c r="AU150" s="44">
        <f t="shared" si="114"/>
        <v>330</v>
      </c>
      <c r="AV150" s="48">
        <f t="shared" si="115"/>
        <v>168.27499999999998</v>
      </c>
      <c r="AW150" s="44">
        <f t="shared" si="107"/>
        <v>600</v>
      </c>
      <c r="AX150" s="44">
        <f t="shared" si="116"/>
        <v>150</v>
      </c>
      <c r="AY150" s="44">
        <f t="shared" si="108"/>
        <v>300</v>
      </c>
      <c r="AZ150" s="47">
        <f t="shared" si="117"/>
        <v>2900</v>
      </c>
      <c r="BA150" s="49">
        <f t="shared" si="118"/>
        <v>2.6363636363636362</v>
      </c>
      <c r="BB150" s="43">
        <f t="shared" si="109"/>
        <v>1000</v>
      </c>
      <c r="BC150" s="46">
        <f t="shared" si="119"/>
        <v>0.78539816339744828</v>
      </c>
      <c r="BD150" s="44">
        <f t="shared" si="103"/>
        <v>150</v>
      </c>
      <c r="BE150" s="47">
        <f t="shared" si="120"/>
        <v>1441.3660900948396</v>
      </c>
      <c r="BF150" s="44">
        <f t="shared" si="121"/>
        <v>150</v>
      </c>
      <c r="BG150" s="48">
        <f t="shared" si="122"/>
        <v>188.27499999999998</v>
      </c>
      <c r="BH150" s="48">
        <f t="shared" si="123"/>
        <v>300</v>
      </c>
      <c r="BI150" s="44">
        <f t="shared" si="124"/>
        <v>150</v>
      </c>
      <c r="BJ150" s="44">
        <f t="shared" si="110"/>
        <v>300</v>
      </c>
      <c r="BK150" s="44">
        <f t="shared" si="125"/>
        <v>2700</v>
      </c>
      <c r="BL150" s="49">
        <f t="shared" si="126"/>
        <v>2.7</v>
      </c>
    </row>
    <row r="151" spans="5:64" x14ac:dyDescent="0.25">
      <c r="X151" s="38">
        <v>147</v>
      </c>
      <c r="Y151" s="43">
        <f t="shared" si="104"/>
        <v>1000</v>
      </c>
      <c r="Z151" s="46">
        <f t="shared" si="127"/>
        <v>0.78539816339744828</v>
      </c>
      <c r="AA151" s="44">
        <f t="shared" si="100"/>
        <v>150</v>
      </c>
      <c r="AB151" s="47">
        <f t="shared" si="88"/>
        <v>1441.3660900948396</v>
      </c>
      <c r="AC151" s="44">
        <f t="shared" si="89"/>
        <v>300</v>
      </c>
      <c r="AD151" s="48">
        <f t="shared" si="80"/>
        <v>168.27499999999998</v>
      </c>
      <c r="AE151" s="44">
        <f t="shared" si="90"/>
        <v>900</v>
      </c>
      <c r="AF151" s="47">
        <f t="shared" si="91"/>
        <v>3000</v>
      </c>
      <c r="AG151" s="49">
        <f t="shared" si="92"/>
        <v>3</v>
      </c>
      <c r="AH151" s="43">
        <f t="shared" si="105"/>
        <v>1000</v>
      </c>
      <c r="AI151" s="46">
        <f t="shared" si="111"/>
        <v>0.78539816339744828</v>
      </c>
      <c r="AJ151" s="44">
        <f t="shared" si="101"/>
        <v>150</v>
      </c>
      <c r="AK151" s="47">
        <f t="shared" si="93"/>
        <v>1441.3660900948396</v>
      </c>
      <c r="AL151" s="44">
        <f t="shared" si="94"/>
        <v>150</v>
      </c>
      <c r="AM151" s="48">
        <f t="shared" si="50"/>
        <v>188.27499999999998</v>
      </c>
      <c r="AN151" s="44">
        <f t="shared" si="95"/>
        <v>600</v>
      </c>
      <c r="AO151" s="47">
        <f t="shared" si="96"/>
        <v>2600</v>
      </c>
      <c r="AP151" s="54">
        <f t="shared" si="97"/>
        <v>2.6</v>
      </c>
      <c r="AQ151" s="43">
        <f t="shared" si="106"/>
        <v>1100</v>
      </c>
      <c r="AR151" s="46">
        <f t="shared" si="112"/>
        <v>0.9503317777109126</v>
      </c>
      <c r="AS151" s="44">
        <f t="shared" si="102"/>
        <v>150</v>
      </c>
      <c r="AT151" s="47">
        <f t="shared" si="113"/>
        <v>1191.2116447064789</v>
      </c>
      <c r="AU151" s="44">
        <f t="shared" si="114"/>
        <v>330</v>
      </c>
      <c r="AV151" s="48">
        <f t="shared" si="115"/>
        <v>168.27499999999998</v>
      </c>
      <c r="AW151" s="44">
        <f t="shared" si="107"/>
        <v>600</v>
      </c>
      <c r="AX151" s="44">
        <f t="shared" si="116"/>
        <v>150</v>
      </c>
      <c r="AY151" s="44">
        <f t="shared" si="108"/>
        <v>300</v>
      </c>
      <c r="AZ151" s="47">
        <f t="shared" si="117"/>
        <v>2900</v>
      </c>
      <c r="BA151" s="49">
        <f t="shared" si="118"/>
        <v>2.6363636363636362</v>
      </c>
      <c r="BB151" s="43">
        <f t="shared" si="109"/>
        <v>1000</v>
      </c>
      <c r="BC151" s="46">
        <f t="shared" si="119"/>
        <v>0.78539816339744828</v>
      </c>
      <c r="BD151" s="44">
        <f t="shared" si="103"/>
        <v>150</v>
      </c>
      <c r="BE151" s="47">
        <f t="shared" si="120"/>
        <v>1441.3660900948396</v>
      </c>
      <c r="BF151" s="44">
        <f t="shared" si="121"/>
        <v>150</v>
      </c>
      <c r="BG151" s="48">
        <f t="shared" si="122"/>
        <v>188.27499999999998</v>
      </c>
      <c r="BH151" s="48">
        <f t="shared" si="123"/>
        <v>300</v>
      </c>
      <c r="BI151" s="44">
        <f t="shared" si="124"/>
        <v>150</v>
      </c>
      <c r="BJ151" s="44">
        <f t="shared" si="110"/>
        <v>300</v>
      </c>
      <c r="BK151" s="44">
        <f t="shared" si="125"/>
        <v>2700</v>
      </c>
      <c r="BL151" s="49">
        <f t="shared" si="126"/>
        <v>2.7</v>
      </c>
    </row>
    <row r="152" spans="5:64" x14ac:dyDescent="0.25">
      <c r="X152" s="38">
        <v>148</v>
      </c>
      <c r="Y152" s="43">
        <f t="shared" si="104"/>
        <v>1000</v>
      </c>
      <c r="Z152" s="46">
        <f t="shared" si="127"/>
        <v>0.78539816339744828</v>
      </c>
      <c r="AA152" s="44">
        <f t="shared" si="100"/>
        <v>150</v>
      </c>
      <c r="AB152" s="47">
        <f t="shared" si="88"/>
        <v>1441.3660900948396</v>
      </c>
      <c r="AC152" s="44">
        <f t="shared" si="89"/>
        <v>300</v>
      </c>
      <c r="AD152" s="48">
        <f t="shared" si="80"/>
        <v>168.27499999999998</v>
      </c>
      <c r="AE152" s="44">
        <f t="shared" si="90"/>
        <v>900</v>
      </c>
      <c r="AF152" s="47">
        <f t="shared" si="91"/>
        <v>3000</v>
      </c>
      <c r="AG152" s="49">
        <f t="shared" si="92"/>
        <v>3</v>
      </c>
      <c r="AH152" s="43">
        <f t="shared" si="105"/>
        <v>1000</v>
      </c>
      <c r="AI152" s="46">
        <f t="shared" si="111"/>
        <v>0.78539816339744828</v>
      </c>
      <c r="AJ152" s="44">
        <f t="shared" si="101"/>
        <v>150</v>
      </c>
      <c r="AK152" s="47">
        <f t="shared" si="93"/>
        <v>1441.3660900948396</v>
      </c>
      <c r="AL152" s="44">
        <f t="shared" si="94"/>
        <v>150</v>
      </c>
      <c r="AM152" s="48">
        <f t="shared" si="50"/>
        <v>188.27499999999998</v>
      </c>
      <c r="AN152" s="44">
        <f t="shared" si="95"/>
        <v>600</v>
      </c>
      <c r="AO152" s="47">
        <f t="shared" si="96"/>
        <v>2600</v>
      </c>
      <c r="AP152" s="54">
        <f t="shared" si="97"/>
        <v>2.6</v>
      </c>
      <c r="AQ152" s="43">
        <f t="shared" si="106"/>
        <v>1100</v>
      </c>
      <c r="AR152" s="46">
        <f t="shared" si="112"/>
        <v>0.9503317777109126</v>
      </c>
      <c r="AS152" s="44">
        <f t="shared" si="102"/>
        <v>150</v>
      </c>
      <c r="AT152" s="47">
        <f t="shared" si="113"/>
        <v>1191.2116447064789</v>
      </c>
      <c r="AU152" s="44">
        <f t="shared" si="114"/>
        <v>330</v>
      </c>
      <c r="AV152" s="48">
        <f t="shared" si="115"/>
        <v>168.27499999999998</v>
      </c>
      <c r="AW152" s="44">
        <f t="shared" si="107"/>
        <v>600</v>
      </c>
      <c r="AX152" s="44">
        <f t="shared" si="116"/>
        <v>150</v>
      </c>
      <c r="AY152" s="44">
        <f t="shared" si="108"/>
        <v>300</v>
      </c>
      <c r="AZ152" s="47">
        <f t="shared" si="117"/>
        <v>2900</v>
      </c>
      <c r="BA152" s="49">
        <f t="shared" si="118"/>
        <v>2.6363636363636362</v>
      </c>
      <c r="BB152" s="43">
        <f t="shared" si="109"/>
        <v>1000</v>
      </c>
      <c r="BC152" s="46">
        <f t="shared" si="119"/>
        <v>0.78539816339744828</v>
      </c>
      <c r="BD152" s="44">
        <f t="shared" si="103"/>
        <v>150</v>
      </c>
      <c r="BE152" s="47">
        <f t="shared" si="120"/>
        <v>1441.3660900948396</v>
      </c>
      <c r="BF152" s="44">
        <f t="shared" si="121"/>
        <v>150</v>
      </c>
      <c r="BG152" s="48">
        <f t="shared" si="122"/>
        <v>188.27499999999998</v>
      </c>
      <c r="BH152" s="48">
        <f t="shared" si="123"/>
        <v>300</v>
      </c>
      <c r="BI152" s="44">
        <f t="shared" si="124"/>
        <v>150</v>
      </c>
      <c r="BJ152" s="44">
        <f t="shared" si="110"/>
        <v>300</v>
      </c>
      <c r="BK152" s="44">
        <f t="shared" si="125"/>
        <v>2700</v>
      </c>
      <c r="BL152" s="49">
        <f t="shared" si="126"/>
        <v>2.7</v>
      </c>
    </row>
    <row r="153" spans="5:64" x14ac:dyDescent="0.25">
      <c r="X153" s="38">
        <v>149</v>
      </c>
      <c r="Y153" s="43">
        <f t="shared" si="104"/>
        <v>1000</v>
      </c>
      <c r="Z153" s="46">
        <f t="shared" si="127"/>
        <v>0.78539816339744828</v>
      </c>
      <c r="AA153" s="44">
        <f t="shared" si="100"/>
        <v>150</v>
      </c>
      <c r="AB153" s="47">
        <f t="shared" si="88"/>
        <v>1441.3660900948396</v>
      </c>
      <c r="AC153" s="44">
        <f t="shared" si="89"/>
        <v>300</v>
      </c>
      <c r="AD153" s="48">
        <f t="shared" si="80"/>
        <v>168.27499999999998</v>
      </c>
      <c r="AE153" s="44">
        <f t="shared" si="90"/>
        <v>900</v>
      </c>
      <c r="AF153" s="47">
        <f t="shared" si="91"/>
        <v>3000</v>
      </c>
      <c r="AG153" s="49">
        <f t="shared" si="92"/>
        <v>3</v>
      </c>
      <c r="AH153" s="43">
        <f t="shared" si="105"/>
        <v>1000</v>
      </c>
      <c r="AI153" s="46">
        <f t="shared" si="111"/>
        <v>0.78539816339744828</v>
      </c>
      <c r="AJ153" s="44">
        <f t="shared" si="101"/>
        <v>150</v>
      </c>
      <c r="AK153" s="47">
        <f t="shared" si="93"/>
        <v>1441.3660900948396</v>
      </c>
      <c r="AL153" s="44">
        <f t="shared" si="94"/>
        <v>150</v>
      </c>
      <c r="AM153" s="48">
        <f t="shared" si="50"/>
        <v>188.27499999999998</v>
      </c>
      <c r="AN153" s="44">
        <f t="shared" si="95"/>
        <v>600</v>
      </c>
      <c r="AO153" s="47">
        <f t="shared" si="96"/>
        <v>2600</v>
      </c>
      <c r="AP153" s="54">
        <f t="shared" si="97"/>
        <v>2.6</v>
      </c>
      <c r="AQ153" s="43">
        <f t="shared" si="106"/>
        <v>1100</v>
      </c>
      <c r="AR153" s="46">
        <f t="shared" si="112"/>
        <v>0.9503317777109126</v>
      </c>
      <c r="AS153" s="44">
        <f t="shared" si="102"/>
        <v>150</v>
      </c>
      <c r="AT153" s="47">
        <f t="shared" si="113"/>
        <v>1191.2116447064789</v>
      </c>
      <c r="AU153" s="44">
        <f t="shared" si="114"/>
        <v>330</v>
      </c>
      <c r="AV153" s="48">
        <f t="shared" si="115"/>
        <v>168.27499999999998</v>
      </c>
      <c r="AW153" s="44">
        <f t="shared" si="107"/>
        <v>600</v>
      </c>
      <c r="AX153" s="44">
        <f t="shared" si="116"/>
        <v>150</v>
      </c>
      <c r="AY153" s="44">
        <f t="shared" si="108"/>
        <v>300</v>
      </c>
      <c r="AZ153" s="47">
        <f t="shared" si="117"/>
        <v>2900</v>
      </c>
      <c r="BA153" s="49">
        <f t="shared" si="118"/>
        <v>2.6363636363636362</v>
      </c>
      <c r="BB153" s="43">
        <f t="shared" si="109"/>
        <v>1000</v>
      </c>
      <c r="BC153" s="46">
        <f t="shared" si="119"/>
        <v>0.78539816339744828</v>
      </c>
      <c r="BD153" s="44">
        <f t="shared" si="103"/>
        <v>150</v>
      </c>
      <c r="BE153" s="47">
        <f t="shared" si="120"/>
        <v>1441.3660900948396</v>
      </c>
      <c r="BF153" s="44">
        <f t="shared" si="121"/>
        <v>150</v>
      </c>
      <c r="BG153" s="48">
        <f t="shared" si="122"/>
        <v>188.27499999999998</v>
      </c>
      <c r="BH153" s="48">
        <f t="shared" si="123"/>
        <v>300</v>
      </c>
      <c r="BI153" s="44">
        <f t="shared" si="124"/>
        <v>150</v>
      </c>
      <c r="BJ153" s="44">
        <f t="shared" si="110"/>
        <v>300</v>
      </c>
      <c r="BK153" s="44">
        <f t="shared" si="125"/>
        <v>2700</v>
      </c>
      <c r="BL153" s="49">
        <f t="shared" si="126"/>
        <v>2.7</v>
      </c>
    </row>
    <row r="154" spans="5:64" x14ac:dyDescent="0.25">
      <c r="X154" s="38">
        <v>150</v>
      </c>
      <c r="Y154" s="43">
        <f t="shared" si="104"/>
        <v>1000</v>
      </c>
      <c r="Z154" s="46">
        <f t="shared" si="127"/>
        <v>0.78539816339744828</v>
      </c>
      <c r="AA154" s="44">
        <f t="shared" si="100"/>
        <v>150</v>
      </c>
      <c r="AB154" s="47">
        <f t="shared" si="88"/>
        <v>1441.3660900948396</v>
      </c>
      <c r="AC154" s="44">
        <f t="shared" si="89"/>
        <v>300</v>
      </c>
      <c r="AD154" s="48">
        <f t="shared" si="80"/>
        <v>168.27499999999998</v>
      </c>
      <c r="AE154" s="44">
        <f t="shared" si="90"/>
        <v>900</v>
      </c>
      <c r="AF154" s="47">
        <f t="shared" si="91"/>
        <v>3000</v>
      </c>
      <c r="AG154" s="49">
        <f t="shared" si="92"/>
        <v>3</v>
      </c>
      <c r="AH154" s="43">
        <f t="shared" si="105"/>
        <v>1000</v>
      </c>
      <c r="AI154" s="46">
        <f t="shared" si="111"/>
        <v>0.78539816339744828</v>
      </c>
      <c r="AJ154" s="44">
        <f t="shared" si="101"/>
        <v>150</v>
      </c>
      <c r="AK154" s="47">
        <f t="shared" si="93"/>
        <v>1441.3660900948396</v>
      </c>
      <c r="AL154" s="44">
        <f t="shared" si="94"/>
        <v>150</v>
      </c>
      <c r="AM154" s="48">
        <f t="shared" si="50"/>
        <v>188.27499999999998</v>
      </c>
      <c r="AN154" s="44">
        <f t="shared" si="95"/>
        <v>600</v>
      </c>
      <c r="AO154" s="47">
        <f t="shared" si="96"/>
        <v>2600</v>
      </c>
      <c r="AP154" s="54">
        <f t="shared" si="97"/>
        <v>2.6</v>
      </c>
      <c r="AQ154" s="43">
        <f t="shared" si="106"/>
        <v>1100</v>
      </c>
      <c r="AR154" s="46">
        <f t="shared" si="112"/>
        <v>0.9503317777109126</v>
      </c>
      <c r="AS154" s="44">
        <f t="shared" si="102"/>
        <v>150</v>
      </c>
      <c r="AT154" s="47">
        <f t="shared" si="113"/>
        <v>1191.2116447064789</v>
      </c>
      <c r="AU154" s="44">
        <f t="shared" si="114"/>
        <v>330</v>
      </c>
      <c r="AV154" s="48">
        <f t="shared" si="115"/>
        <v>168.27499999999998</v>
      </c>
      <c r="AW154" s="44">
        <f t="shared" si="107"/>
        <v>600</v>
      </c>
      <c r="AX154" s="44">
        <f t="shared" si="116"/>
        <v>150</v>
      </c>
      <c r="AY154" s="44">
        <f t="shared" si="108"/>
        <v>300</v>
      </c>
      <c r="AZ154" s="47">
        <f t="shared" si="117"/>
        <v>2900</v>
      </c>
      <c r="BA154" s="49">
        <f t="shared" si="118"/>
        <v>2.6363636363636362</v>
      </c>
      <c r="BB154" s="43">
        <f t="shared" si="109"/>
        <v>1000</v>
      </c>
      <c r="BC154" s="46">
        <f t="shared" si="119"/>
        <v>0.78539816339744828</v>
      </c>
      <c r="BD154" s="44">
        <f t="shared" si="103"/>
        <v>150</v>
      </c>
      <c r="BE154" s="47">
        <f t="shared" si="120"/>
        <v>1441.3660900948396</v>
      </c>
      <c r="BF154" s="44">
        <f t="shared" si="121"/>
        <v>150</v>
      </c>
      <c r="BG154" s="48">
        <f t="shared" si="122"/>
        <v>188.27499999999998</v>
      </c>
      <c r="BH154" s="48">
        <f t="shared" si="123"/>
        <v>300</v>
      </c>
      <c r="BI154" s="44">
        <f t="shared" si="124"/>
        <v>150</v>
      </c>
      <c r="BJ154" s="44">
        <f t="shared" si="110"/>
        <v>300</v>
      </c>
      <c r="BK154" s="44">
        <f t="shared" si="125"/>
        <v>2700</v>
      </c>
      <c r="BL154" s="49">
        <f t="shared" si="126"/>
        <v>2.7</v>
      </c>
    </row>
    <row r="155" spans="5:64" x14ac:dyDescent="0.25">
      <c r="X155" s="38">
        <v>151</v>
      </c>
      <c r="Y155" s="43">
        <f t="shared" si="104"/>
        <v>1000</v>
      </c>
      <c r="Z155" s="46">
        <f t="shared" si="127"/>
        <v>0.78539816339744828</v>
      </c>
      <c r="AA155" s="44">
        <f t="shared" si="100"/>
        <v>150</v>
      </c>
      <c r="AB155" s="47">
        <f t="shared" si="88"/>
        <v>1441.3660900948396</v>
      </c>
      <c r="AC155" s="44">
        <f t="shared" si="89"/>
        <v>300</v>
      </c>
      <c r="AD155" s="48">
        <f t="shared" si="80"/>
        <v>168.27499999999998</v>
      </c>
      <c r="AE155" s="44">
        <f t="shared" si="90"/>
        <v>900</v>
      </c>
      <c r="AF155" s="47">
        <f t="shared" si="91"/>
        <v>3000</v>
      </c>
      <c r="AG155" s="49">
        <f t="shared" si="92"/>
        <v>3</v>
      </c>
      <c r="AH155" s="43">
        <f t="shared" si="105"/>
        <v>1000</v>
      </c>
      <c r="AI155" s="46">
        <f t="shared" si="111"/>
        <v>0.78539816339744828</v>
      </c>
      <c r="AJ155" s="44">
        <f t="shared" si="101"/>
        <v>150</v>
      </c>
      <c r="AK155" s="47">
        <f t="shared" si="93"/>
        <v>1441.3660900948396</v>
      </c>
      <c r="AL155" s="44">
        <f t="shared" si="94"/>
        <v>150</v>
      </c>
      <c r="AM155" s="48">
        <f t="shared" si="50"/>
        <v>188.27499999999998</v>
      </c>
      <c r="AN155" s="44">
        <f t="shared" si="95"/>
        <v>600</v>
      </c>
      <c r="AO155" s="47">
        <f t="shared" si="96"/>
        <v>2600</v>
      </c>
      <c r="AP155" s="54">
        <f t="shared" si="97"/>
        <v>2.6</v>
      </c>
      <c r="AQ155" s="43">
        <f t="shared" si="106"/>
        <v>1100</v>
      </c>
      <c r="AR155" s="46">
        <f t="shared" si="112"/>
        <v>0.9503317777109126</v>
      </c>
      <c r="AS155" s="44">
        <f t="shared" si="102"/>
        <v>150</v>
      </c>
      <c r="AT155" s="47">
        <f t="shared" si="113"/>
        <v>1191.2116447064789</v>
      </c>
      <c r="AU155" s="44">
        <f t="shared" si="114"/>
        <v>330</v>
      </c>
      <c r="AV155" s="48">
        <f t="shared" si="115"/>
        <v>168.27499999999998</v>
      </c>
      <c r="AW155" s="44">
        <f t="shared" si="107"/>
        <v>600</v>
      </c>
      <c r="AX155" s="44">
        <f t="shared" si="116"/>
        <v>150</v>
      </c>
      <c r="AY155" s="44">
        <f t="shared" si="108"/>
        <v>300</v>
      </c>
      <c r="AZ155" s="47">
        <f t="shared" si="117"/>
        <v>2900</v>
      </c>
      <c r="BA155" s="49">
        <f t="shared" si="118"/>
        <v>2.6363636363636362</v>
      </c>
      <c r="BB155" s="43">
        <f t="shared" si="109"/>
        <v>1000</v>
      </c>
      <c r="BC155" s="46">
        <f t="shared" si="119"/>
        <v>0.78539816339744828</v>
      </c>
      <c r="BD155" s="44">
        <f t="shared" si="103"/>
        <v>150</v>
      </c>
      <c r="BE155" s="47">
        <f t="shared" si="120"/>
        <v>1441.3660900948396</v>
      </c>
      <c r="BF155" s="44">
        <f t="shared" si="121"/>
        <v>150</v>
      </c>
      <c r="BG155" s="48">
        <f t="shared" si="122"/>
        <v>188.27499999999998</v>
      </c>
      <c r="BH155" s="48">
        <f t="shared" si="123"/>
        <v>300</v>
      </c>
      <c r="BI155" s="44">
        <f t="shared" si="124"/>
        <v>150</v>
      </c>
      <c r="BJ155" s="44">
        <f t="shared" si="110"/>
        <v>300</v>
      </c>
      <c r="BK155" s="44">
        <f t="shared" si="125"/>
        <v>2700</v>
      </c>
      <c r="BL155" s="49">
        <f t="shared" si="126"/>
        <v>2.7</v>
      </c>
    </row>
    <row r="156" spans="5:64" x14ac:dyDescent="0.25">
      <c r="X156" s="38">
        <v>152</v>
      </c>
      <c r="Y156" s="43">
        <f t="shared" si="104"/>
        <v>1000</v>
      </c>
      <c r="Z156" s="46">
        <f t="shared" si="127"/>
        <v>0.78539816339744828</v>
      </c>
      <c r="AA156" s="44">
        <f t="shared" si="100"/>
        <v>150</v>
      </c>
      <c r="AB156" s="47">
        <f t="shared" si="88"/>
        <v>1441.3660900948396</v>
      </c>
      <c r="AC156" s="44">
        <f t="shared" si="89"/>
        <v>300</v>
      </c>
      <c r="AD156" s="48">
        <f t="shared" si="80"/>
        <v>168.27499999999998</v>
      </c>
      <c r="AE156" s="44">
        <f t="shared" si="90"/>
        <v>900</v>
      </c>
      <c r="AF156" s="47">
        <f t="shared" si="91"/>
        <v>3000</v>
      </c>
      <c r="AG156" s="49">
        <f t="shared" si="92"/>
        <v>3</v>
      </c>
      <c r="AH156" s="43">
        <f t="shared" si="105"/>
        <v>1000</v>
      </c>
      <c r="AI156" s="46">
        <f t="shared" si="111"/>
        <v>0.78539816339744828</v>
      </c>
      <c r="AJ156" s="44">
        <f t="shared" si="101"/>
        <v>150</v>
      </c>
      <c r="AK156" s="47">
        <f t="shared" si="93"/>
        <v>1441.3660900948396</v>
      </c>
      <c r="AL156" s="44">
        <f t="shared" si="94"/>
        <v>150</v>
      </c>
      <c r="AM156" s="48">
        <f t="shared" si="50"/>
        <v>188.27499999999998</v>
      </c>
      <c r="AN156" s="44">
        <f t="shared" si="95"/>
        <v>600</v>
      </c>
      <c r="AO156" s="47">
        <f t="shared" si="96"/>
        <v>2600</v>
      </c>
      <c r="AP156" s="54">
        <f t="shared" si="97"/>
        <v>2.6</v>
      </c>
      <c r="AQ156" s="43">
        <f t="shared" si="106"/>
        <v>1100</v>
      </c>
      <c r="AR156" s="46">
        <f t="shared" si="112"/>
        <v>0.9503317777109126</v>
      </c>
      <c r="AS156" s="44">
        <f t="shared" si="102"/>
        <v>150</v>
      </c>
      <c r="AT156" s="47">
        <f t="shared" si="113"/>
        <v>1191.2116447064789</v>
      </c>
      <c r="AU156" s="44">
        <f t="shared" si="114"/>
        <v>330</v>
      </c>
      <c r="AV156" s="48">
        <f t="shared" si="115"/>
        <v>168.27499999999998</v>
      </c>
      <c r="AW156" s="44">
        <f t="shared" si="107"/>
        <v>600</v>
      </c>
      <c r="AX156" s="44">
        <f t="shared" si="116"/>
        <v>150</v>
      </c>
      <c r="AY156" s="44">
        <f t="shared" si="108"/>
        <v>300</v>
      </c>
      <c r="AZ156" s="47">
        <f t="shared" si="117"/>
        <v>2900</v>
      </c>
      <c r="BA156" s="49">
        <f t="shared" si="118"/>
        <v>2.6363636363636362</v>
      </c>
      <c r="BB156" s="43">
        <f t="shared" si="109"/>
        <v>1000</v>
      </c>
      <c r="BC156" s="46">
        <f t="shared" si="119"/>
        <v>0.78539816339744828</v>
      </c>
      <c r="BD156" s="44">
        <f t="shared" si="103"/>
        <v>150</v>
      </c>
      <c r="BE156" s="47">
        <f t="shared" si="120"/>
        <v>1441.3660900948396</v>
      </c>
      <c r="BF156" s="44">
        <f t="shared" si="121"/>
        <v>150</v>
      </c>
      <c r="BG156" s="48">
        <f t="shared" si="122"/>
        <v>188.27499999999998</v>
      </c>
      <c r="BH156" s="48">
        <f t="shared" si="123"/>
        <v>300</v>
      </c>
      <c r="BI156" s="44">
        <f t="shared" si="124"/>
        <v>150</v>
      </c>
      <c r="BJ156" s="44">
        <f t="shared" si="110"/>
        <v>300</v>
      </c>
      <c r="BK156" s="44">
        <f t="shared" si="125"/>
        <v>2700</v>
      </c>
      <c r="BL156" s="49">
        <f t="shared" si="126"/>
        <v>2.7</v>
      </c>
    </row>
    <row r="157" spans="5:64" x14ac:dyDescent="0.25">
      <c r="X157" s="38">
        <v>153</v>
      </c>
      <c r="Y157" s="43">
        <f t="shared" si="104"/>
        <v>1000</v>
      </c>
      <c r="Z157" s="46">
        <f t="shared" si="127"/>
        <v>0.78539816339744828</v>
      </c>
      <c r="AA157" s="44">
        <f t="shared" si="100"/>
        <v>150</v>
      </c>
      <c r="AB157" s="47">
        <f t="shared" si="88"/>
        <v>1441.3660900948396</v>
      </c>
      <c r="AC157" s="44">
        <f t="shared" si="89"/>
        <v>300</v>
      </c>
      <c r="AD157" s="48">
        <f t="shared" si="80"/>
        <v>168.27499999999998</v>
      </c>
      <c r="AE157" s="44">
        <f t="shared" si="90"/>
        <v>900</v>
      </c>
      <c r="AF157" s="47">
        <f t="shared" si="91"/>
        <v>3000</v>
      </c>
      <c r="AG157" s="49">
        <f t="shared" si="92"/>
        <v>3</v>
      </c>
      <c r="AH157" s="43">
        <f t="shared" si="105"/>
        <v>1000</v>
      </c>
      <c r="AI157" s="46">
        <f t="shared" si="111"/>
        <v>0.78539816339744828</v>
      </c>
      <c r="AJ157" s="44">
        <f t="shared" si="101"/>
        <v>150</v>
      </c>
      <c r="AK157" s="47">
        <f t="shared" si="93"/>
        <v>1441.3660900948396</v>
      </c>
      <c r="AL157" s="44">
        <f t="shared" si="94"/>
        <v>150</v>
      </c>
      <c r="AM157" s="48">
        <f t="shared" si="50"/>
        <v>188.27499999999998</v>
      </c>
      <c r="AN157" s="44">
        <f t="shared" si="95"/>
        <v>600</v>
      </c>
      <c r="AO157" s="47">
        <f t="shared" si="96"/>
        <v>2600</v>
      </c>
      <c r="AP157" s="54">
        <f t="shared" si="97"/>
        <v>2.6</v>
      </c>
      <c r="AQ157" s="43">
        <f t="shared" si="106"/>
        <v>1100</v>
      </c>
      <c r="AR157" s="46">
        <f t="shared" si="112"/>
        <v>0.9503317777109126</v>
      </c>
      <c r="AS157" s="44">
        <f t="shared" si="102"/>
        <v>150</v>
      </c>
      <c r="AT157" s="47">
        <f t="shared" si="113"/>
        <v>1191.2116447064789</v>
      </c>
      <c r="AU157" s="44">
        <f t="shared" si="114"/>
        <v>330</v>
      </c>
      <c r="AV157" s="48">
        <f t="shared" si="115"/>
        <v>168.27499999999998</v>
      </c>
      <c r="AW157" s="44">
        <f t="shared" si="107"/>
        <v>600</v>
      </c>
      <c r="AX157" s="44">
        <f t="shared" si="116"/>
        <v>150</v>
      </c>
      <c r="AY157" s="44">
        <f t="shared" si="108"/>
        <v>300</v>
      </c>
      <c r="AZ157" s="47">
        <f t="shared" si="117"/>
        <v>2900</v>
      </c>
      <c r="BA157" s="49">
        <f t="shared" si="118"/>
        <v>2.6363636363636362</v>
      </c>
      <c r="BB157" s="43">
        <f t="shared" si="109"/>
        <v>1000</v>
      </c>
      <c r="BC157" s="46">
        <f t="shared" si="119"/>
        <v>0.78539816339744828</v>
      </c>
      <c r="BD157" s="44">
        <f t="shared" si="103"/>
        <v>150</v>
      </c>
      <c r="BE157" s="47">
        <f t="shared" si="120"/>
        <v>1441.3660900948396</v>
      </c>
      <c r="BF157" s="44">
        <f t="shared" si="121"/>
        <v>150</v>
      </c>
      <c r="BG157" s="48">
        <f t="shared" si="122"/>
        <v>188.27499999999998</v>
      </c>
      <c r="BH157" s="48">
        <f t="shared" si="123"/>
        <v>300</v>
      </c>
      <c r="BI157" s="44">
        <f t="shared" si="124"/>
        <v>150</v>
      </c>
      <c r="BJ157" s="44">
        <f t="shared" si="110"/>
        <v>300</v>
      </c>
      <c r="BK157" s="44">
        <f t="shared" si="125"/>
        <v>2700</v>
      </c>
      <c r="BL157" s="49">
        <f t="shared" si="126"/>
        <v>2.7</v>
      </c>
    </row>
    <row r="158" spans="5:64" x14ac:dyDescent="0.25">
      <c r="X158" s="38">
        <v>154</v>
      </c>
      <c r="Y158" s="43">
        <f t="shared" si="104"/>
        <v>1000</v>
      </c>
      <c r="Z158" s="46">
        <f t="shared" si="127"/>
        <v>0.78539816339744828</v>
      </c>
      <c r="AA158" s="44">
        <f t="shared" si="100"/>
        <v>150</v>
      </c>
      <c r="AB158" s="47">
        <f t="shared" si="88"/>
        <v>1441.3660900948396</v>
      </c>
      <c r="AC158" s="44">
        <f t="shared" si="89"/>
        <v>300</v>
      </c>
      <c r="AD158" s="48">
        <f t="shared" si="80"/>
        <v>168.27499999999998</v>
      </c>
      <c r="AE158" s="44">
        <f t="shared" si="90"/>
        <v>900</v>
      </c>
      <c r="AF158" s="47">
        <f t="shared" si="91"/>
        <v>3000</v>
      </c>
      <c r="AG158" s="49">
        <f t="shared" si="92"/>
        <v>3</v>
      </c>
      <c r="AH158" s="43">
        <f t="shared" si="105"/>
        <v>1000</v>
      </c>
      <c r="AI158" s="46">
        <f t="shared" si="111"/>
        <v>0.78539816339744828</v>
      </c>
      <c r="AJ158" s="44">
        <f t="shared" si="101"/>
        <v>150</v>
      </c>
      <c r="AK158" s="47">
        <f t="shared" si="93"/>
        <v>1441.3660900948396</v>
      </c>
      <c r="AL158" s="44">
        <f t="shared" si="94"/>
        <v>150</v>
      </c>
      <c r="AM158" s="48">
        <f t="shared" si="50"/>
        <v>188.27499999999998</v>
      </c>
      <c r="AN158" s="44">
        <f t="shared" si="95"/>
        <v>600</v>
      </c>
      <c r="AO158" s="47">
        <f t="shared" si="96"/>
        <v>2600</v>
      </c>
      <c r="AP158" s="54">
        <f t="shared" si="97"/>
        <v>2.6</v>
      </c>
      <c r="AQ158" s="43">
        <f t="shared" si="106"/>
        <v>1100</v>
      </c>
      <c r="AR158" s="46">
        <f t="shared" si="112"/>
        <v>0.9503317777109126</v>
      </c>
      <c r="AS158" s="44">
        <f t="shared" si="102"/>
        <v>150</v>
      </c>
      <c r="AT158" s="47">
        <f t="shared" si="113"/>
        <v>1191.2116447064789</v>
      </c>
      <c r="AU158" s="44">
        <f t="shared" si="114"/>
        <v>330</v>
      </c>
      <c r="AV158" s="48">
        <f t="shared" si="115"/>
        <v>168.27499999999998</v>
      </c>
      <c r="AW158" s="44">
        <f t="shared" si="107"/>
        <v>600</v>
      </c>
      <c r="AX158" s="44">
        <f t="shared" si="116"/>
        <v>150</v>
      </c>
      <c r="AY158" s="44">
        <f t="shared" si="108"/>
        <v>300</v>
      </c>
      <c r="AZ158" s="47">
        <f t="shared" si="117"/>
        <v>2900</v>
      </c>
      <c r="BA158" s="49">
        <f t="shared" si="118"/>
        <v>2.6363636363636362</v>
      </c>
      <c r="BB158" s="43">
        <f t="shared" si="109"/>
        <v>1000</v>
      </c>
      <c r="BC158" s="46">
        <f t="shared" si="119"/>
        <v>0.78539816339744828</v>
      </c>
      <c r="BD158" s="44">
        <f t="shared" si="103"/>
        <v>150</v>
      </c>
      <c r="BE158" s="47">
        <f t="shared" si="120"/>
        <v>1441.3660900948396</v>
      </c>
      <c r="BF158" s="44">
        <f t="shared" si="121"/>
        <v>150</v>
      </c>
      <c r="BG158" s="48">
        <f t="shared" si="122"/>
        <v>188.27499999999998</v>
      </c>
      <c r="BH158" s="48">
        <f t="shared" si="123"/>
        <v>300</v>
      </c>
      <c r="BI158" s="44">
        <f t="shared" si="124"/>
        <v>150</v>
      </c>
      <c r="BJ158" s="44">
        <f t="shared" si="110"/>
        <v>300</v>
      </c>
      <c r="BK158" s="44">
        <f t="shared" si="125"/>
        <v>2700</v>
      </c>
      <c r="BL158" s="49">
        <f t="shared" si="126"/>
        <v>2.7</v>
      </c>
    </row>
    <row r="159" spans="5:64" x14ac:dyDescent="0.25">
      <c r="X159" s="38">
        <v>155</v>
      </c>
      <c r="Y159" s="43">
        <f t="shared" si="104"/>
        <v>1000</v>
      </c>
      <c r="Z159" s="46">
        <f t="shared" si="127"/>
        <v>0.78539816339744828</v>
      </c>
      <c r="AA159" s="44">
        <f t="shared" si="100"/>
        <v>150</v>
      </c>
      <c r="AB159" s="47">
        <f t="shared" si="88"/>
        <v>1441.3660900948396</v>
      </c>
      <c r="AC159" s="44">
        <f t="shared" si="89"/>
        <v>300</v>
      </c>
      <c r="AD159" s="48">
        <f t="shared" si="80"/>
        <v>168.27499999999998</v>
      </c>
      <c r="AE159" s="44">
        <f t="shared" si="90"/>
        <v>900</v>
      </c>
      <c r="AF159" s="47">
        <f t="shared" si="91"/>
        <v>3000</v>
      </c>
      <c r="AG159" s="49">
        <f t="shared" si="92"/>
        <v>3</v>
      </c>
      <c r="AH159" s="43">
        <f t="shared" si="105"/>
        <v>1000</v>
      </c>
      <c r="AI159" s="46">
        <f t="shared" si="111"/>
        <v>0.78539816339744828</v>
      </c>
      <c r="AJ159" s="44">
        <f t="shared" si="101"/>
        <v>150</v>
      </c>
      <c r="AK159" s="47">
        <f t="shared" si="93"/>
        <v>1441.3660900948396</v>
      </c>
      <c r="AL159" s="44">
        <f t="shared" si="94"/>
        <v>150</v>
      </c>
      <c r="AM159" s="48">
        <f t="shared" si="50"/>
        <v>188.27499999999998</v>
      </c>
      <c r="AN159" s="44">
        <f t="shared" si="95"/>
        <v>600</v>
      </c>
      <c r="AO159" s="47">
        <f t="shared" si="96"/>
        <v>2600</v>
      </c>
      <c r="AP159" s="54">
        <f t="shared" si="97"/>
        <v>2.6</v>
      </c>
      <c r="AQ159" s="43">
        <f t="shared" si="106"/>
        <v>1100</v>
      </c>
      <c r="AR159" s="46">
        <f t="shared" si="112"/>
        <v>0.9503317777109126</v>
      </c>
      <c r="AS159" s="44">
        <f t="shared" si="102"/>
        <v>150</v>
      </c>
      <c r="AT159" s="47">
        <f t="shared" si="113"/>
        <v>1191.2116447064789</v>
      </c>
      <c r="AU159" s="44">
        <f t="shared" si="114"/>
        <v>330</v>
      </c>
      <c r="AV159" s="48">
        <f t="shared" si="115"/>
        <v>168.27499999999998</v>
      </c>
      <c r="AW159" s="44">
        <f t="shared" si="107"/>
        <v>600</v>
      </c>
      <c r="AX159" s="44">
        <f t="shared" si="116"/>
        <v>150</v>
      </c>
      <c r="AY159" s="44">
        <f t="shared" si="108"/>
        <v>300</v>
      </c>
      <c r="AZ159" s="47">
        <f t="shared" si="117"/>
        <v>2900</v>
      </c>
      <c r="BA159" s="49">
        <f t="shared" si="118"/>
        <v>2.6363636363636362</v>
      </c>
      <c r="BB159" s="43">
        <f t="shared" si="109"/>
        <v>1000</v>
      </c>
      <c r="BC159" s="46">
        <f t="shared" si="119"/>
        <v>0.78539816339744828</v>
      </c>
      <c r="BD159" s="44">
        <f t="shared" si="103"/>
        <v>150</v>
      </c>
      <c r="BE159" s="47">
        <f t="shared" si="120"/>
        <v>1441.3660900948396</v>
      </c>
      <c r="BF159" s="44">
        <f t="shared" si="121"/>
        <v>150</v>
      </c>
      <c r="BG159" s="48">
        <f t="shared" si="122"/>
        <v>188.27499999999998</v>
      </c>
      <c r="BH159" s="48">
        <f t="shared" si="123"/>
        <v>300</v>
      </c>
      <c r="BI159" s="44">
        <f t="shared" si="124"/>
        <v>150</v>
      </c>
      <c r="BJ159" s="44">
        <f t="shared" si="110"/>
        <v>300</v>
      </c>
      <c r="BK159" s="44">
        <f t="shared" si="125"/>
        <v>2700</v>
      </c>
      <c r="BL159" s="49">
        <f t="shared" si="126"/>
        <v>2.7</v>
      </c>
    </row>
    <row r="160" spans="5:64" x14ac:dyDescent="0.25">
      <c r="X160" s="38">
        <v>156</v>
      </c>
      <c r="Y160" s="43">
        <f t="shared" si="104"/>
        <v>1000</v>
      </c>
      <c r="Z160" s="46">
        <f t="shared" si="127"/>
        <v>0.78539816339744828</v>
      </c>
      <c r="AA160" s="44">
        <f t="shared" si="100"/>
        <v>150</v>
      </c>
      <c r="AB160" s="47">
        <f t="shared" si="88"/>
        <v>1441.3660900948396</v>
      </c>
      <c r="AC160" s="44">
        <f t="shared" si="89"/>
        <v>300</v>
      </c>
      <c r="AD160" s="48">
        <f t="shared" si="80"/>
        <v>168.27499999999998</v>
      </c>
      <c r="AE160" s="44">
        <f t="shared" si="90"/>
        <v>900</v>
      </c>
      <c r="AF160" s="47">
        <f t="shared" si="91"/>
        <v>3000</v>
      </c>
      <c r="AG160" s="49">
        <f t="shared" si="92"/>
        <v>3</v>
      </c>
      <c r="AH160" s="43">
        <f t="shared" si="105"/>
        <v>1000</v>
      </c>
      <c r="AI160" s="46">
        <f t="shared" si="111"/>
        <v>0.78539816339744828</v>
      </c>
      <c r="AJ160" s="44">
        <f t="shared" si="101"/>
        <v>150</v>
      </c>
      <c r="AK160" s="47">
        <f t="shared" si="93"/>
        <v>1441.3660900948396</v>
      </c>
      <c r="AL160" s="44">
        <f t="shared" si="94"/>
        <v>150</v>
      </c>
      <c r="AM160" s="48">
        <f t="shared" si="50"/>
        <v>188.27499999999998</v>
      </c>
      <c r="AN160" s="44">
        <f t="shared" si="95"/>
        <v>600</v>
      </c>
      <c r="AO160" s="47">
        <f t="shared" si="96"/>
        <v>2600</v>
      </c>
      <c r="AP160" s="54">
        <f t="shared" si="97"/>
        <v>2.6</v>
      </c>
      <c r="AQ160" s="43">
        <f t="shared" si="106"/>
        <v>1100</v>
      </c>
      <c r="AR160" s="46">
        <f t="shared" si="112"/>
        <v>0.9503317777109126</v>
      </c>
      <c r="AS160" s="44">
        <f t="shared" si="102"/>
        <v>150</v>
      </c>
      <c r="AT160" s="47">
        <f t="shared" si="113"/>
        <v>1191.2116447064789</v>
      </c>
      <c r="AU160" s="44">
        <f t="shared" si="114"/>
        <v>330</v>
      </c>
      <c r="AV160" s="48">
        <f t="shared" si="115"/>
        <v>168.27499999999998</v>
      </c>
      <c r="AW160" s="44">
        <f t="shared" si="107"/>
        <v>600</v>
      </c>
      <c r="AX160" s="44">
        <f t="shared" si="116"/>
        <v>150</v>
      </c>
      <c r="AY160" s="44">
        <f t="shared" si="108"/>
        <v>300</v>
      </c>
      <c r="AZ160" s="47">
        <f t="shared" si="117"/>
        <v>2900</v>
      </c>
      <c r="BA160" s="49">
        <f t="shared" si="118"/>
        <v>2.6363636363636362</v>
      </c>
      <c r="BB160" s="43">
        <f t="shared" si="109"/>
        <v>1000</v>
      </c>
      <c r="BC160" s="46">
        <f t="shared" si="119"/>
        <v>0.78539816339744828</v>
      </c>
      <c r="BD160" s="44">
        <f t="shared" si="103"/>
        <v>150</v>
      </c>
      <c r="BE160" s="47">
        <f t="shared" si="120"/>
        <v>1441.3660900948396</v>
      </c>
      <c r="BF160" s="44">
        <f t="shared" si="121"/>
        <v>150</v>
      </c>
      <c r="BG160" s="48">
        <f t="shared" si="122"/>
        <v>188.27499999999998</v>
      </c>
      <c r="BH160" s="48">
        <f t="shared" si="123"/>
        <v>300</v>
      </c>
      <c r="BI160" s="44">
        <f t="shared" si="124"/>
        <v>150</v>
      </c>
      <c r="BJ160" s="44">
        <f t="shared" si="110"/>
        <v>300</v>
      </c>
      <c r="BK160" s="44">
        <f t="shared" si="125"/>
        <v>2700</v>
      </c>
      <c r="BL160" s="49">
        <f t="shared" si="126"/>
        <v>2.7</v>
      </c>
    </row>
    <row r="161" spans="24:64" x14ac:dyDescent="0.25">
      <c r="X161" s="38">
        <v>157</v>
      </c>
      <c r="Y161" s="43">
        <f t="shared" si="104"/>
        <v>1000</v>
      </c>
      <c r="Z161" s="46">
        <f t="shared" si="127"/>
        <v>0.78539816339744828</v>
      </c>
      <c r="AA161" s="44">
        <f t="shared" si="100"/>
        <v>150</v>
      </c>
      <c r="AB161" s="47">
        <f t="shared" si="88"/>
        <v>1441.3660900948396</v>
      </c>
      <c r="AC161" s="44">
        <f t="shared" si="89"/>
        <v>300</v>
      </c>
      <c r="AD161" s="48">
        <f t="shared" si="80"/>
        <v>168.27499999999998</v>
      </c>
      <c r="AE161" s="44">
        <f t="shared" si="90"/>
        <v>900</v>
      </c>
      <c r="AF161" s="47">
        <f t="shared" si="91"/>
        <v>3000</v>
      </c>
      <c r="AG161" s="49">
        <f t="shared" si="92"/>
        <v>3</v>
      </c>
      <c r="AH161" s="43">
        <f t="shared" si="105"/>
        <v>1000</v>
      </c>
      <c r="AI161" s="46">
        <f t="shared" si="111"/>
        <v>0.78539816339744828</v>
      </c>
      <c r="AJ161" s="44">
        <f t="shared" si="101"/>
        <v>150</v>
      </c>
      <c r="AK161" s="47">
        <f t="shared" si="93"/>
        <v>1441.3660900948396</v>
      </c>
      <c r="AL161" s="44">
        <f t="shared" si="94"/>
        <v>150</v>
      </c>
      <c r="AM161" s="48">
        <f t="shared" si="50"/>
        <v>188.27499999999998</v>
      </c>
      <c r="AN161" s="44">
        <f t="shared" si="95"/>
        <v>600</v>
      </c>
      <c r="AO161" s="47">
        <f t="shared" si="96"/>
        <v>2600</v>
      </c>
      <c r="AP161" s="54">
        <f t="shared" si="97"/>
        <v>2.6</v>
      </c>
      <c r="AQ161" s="43">
        <f t="shared" si="106"/>
        <v>1100</v>
      </c>
      <c r="AR161" s="46">
        <f t="shared" si="112"/>
        <v>0.9503317777109126</v>
      </c>
      <c r="AS161" s="44">
        <f t="shared" si="102"/>
        <v>150</v>
      </c>
      <c r="AT161" s="47">
        <f t="shared" si="113"/>
        <v>1191.2116447064789</v>
      </c>
      <c r="AU161" s="44">
        <f t="shared" si="114"/>
        <v>330</v>
      </c>
      <c r="AV161" s="48">
        <f t="shared" si="115"/>
        <v>168.27499999999998</v>
      </c>
      <c r="AW161" s="44">
        <f t="shared" si="107"/>
        <v>600</v>
      </c>
      <c r="AX161" s="44">
        <f t="shared" si="116"/>
        <v>150</v>
      </c>
      <c r="AY161" s="44">
        <f t="shared" si="108"/>
        <v>300</v>
      </c>
      <c r="AZ161" s="47">
        <f t="shared" si="117"/>
        <v>2900</v>
      </c>
      <c r="BA161" s="49">
        <f t="shared" si="118"/>
        <v>2.6363636363636362</v>
      </c>
      <c r="BB161" s="43">
        <f t="shared" si="109"/>
        <v>1000</v>
      </c>
      <c r="BC161" s="46">
        <f t="shared" si="119"/>
        <v>0.78539816339744828</v>
      </c>
      <c r="BD161" s="44">
        <f t="shared" si="103"/>
        <v>150</v>
      </c>
      <c r="BE161" s="47">
        <f t="shared" si="120"/>
        <v>1441.3660900948396</v>
      </c>
      <c r="BF161" s="44">
        <f t="shared" si="121"/>
        <v>150</v>
      </c>
      <c r="BG161" s="48">
        <f t="shared" si="122"/>
        <v>188.27499999999998</v>
      </c>
      <c r="BH161" s="48">
        <f t="shared" si="123"/>
        <v>300</v>
      </c>
      <c r="BI161" s="44">
        <f t="shared" si="124"/>
        <v>150</v>
      </c>
      <c r="BJ161" s="44">
        <f t="shared" si="110"/>
        <v>300</v>
      </c>
      <c r="BK161" s="44">
        <f t="shared" si="125"/>
        <v>2700</v>
      </c>
      <c r="BL161" s="49">
        <f t="shared" si="126"/>
        <v>2.7</v>
      </c>
    </row>
    <row r="162" spans="24:64" x14ac:dyDescent="0.25">
      <c r="X162" s="38">
        <v>158</v>
      </c>
      <c r="Y162" s="43">
        <f t="shared" si="104"/>
        <v>1000</v>
      </c>
      <c r="Z162" s="46">
        <f t="shared" si="127"/>
        <v>0.78539816339744828</v>
      </c>
      <c r="AA162" s="44">
        <f t="shared" si="100"/>
        <v>150</v>
      </c>
      <c r="AB162" s="47">
        <f t="shared" si="88"/>
        <v>1441.3660900948396</v>
      </c>
      <c r="AC162" s="44">
        <f t="shared" si="89"/>
        <v>300</v>
      </c>
      <c r="AD162" s="48">
        <f t="shared" si="80"/>
        <v>168.27499999999998</v>
      </c>
      <c r="AE162" s="44">
        <f t="shared" si="90"/>
        <v>900</v>
      </c>
      <c r="AF162" s="47">
        <f t="shared" si="91"/>
        <v>3000</v>
      </c>
      <c r="AG162" s="49">
        <f t="shared" si="92"/>
        <v>3</v>
      </c>
      <c r="AH162" s="43">
        <f t="shared" si="105"/>
        <v>1000</v>
      </c>
      <c r="AI162" s="46">
        <f t="shared" si="111"/>
        <v>0.78539816339744828</v>
      </c>
      <c r="AJ162" s="44">
        <f t="shared" si="101"/>
        <v>150</v>
      </c>
      <c r="AK162" s="47">
        <f t="shared" si="93"/>
        <v>1441.3660900948396</v>
      </c>
      <c r="AL162" s="44">
        <f t="shared" si="94"/>
        <v>150</v>
      </c>
      <c r="AM162" s="48">
        <f t="shared" si="50"/>
        <v>188.27499999999998</v>
      </c>
      <c r="AN162" s="44">
        <f t="shared" si="95"/>
        <v>600</v>
      </c>
      <c r="AO162" s="47">
        <f t="shared" si="96"/>
        <v>2600</v>
      </c>
      <c r="AP162" s="54">
        <f t="shared" si="97"/>
        <v>2.6</v>
      </c>
      <c r="AQ162" s="43">
        <f t="shared" si="106"/>
        <v>1100</v>
      </c>
      <c r="AR162" s="46">
        <f t="shared" si="112"/>
        <v>0.9503317777109126</v>
      </c>
      <c r="AS162" s="44">
        <f t="shared" si="102"/>
        <v>150</v>
      </c>
      <c r="AT162" s="47">
        <f t="shared" si="113"/>
        <v>1191.2116447064789</v>
      </c>
      <c r="AU162" s="44">
        <f t="shared" si="114"/>
        <v>330</v>
      </c>
      <c r="AV162" s="48">
        <f t="shared" si="115"/>
        <v>168.27499999999998</v>
      </c>
      <c r="AW162" s="44">
        <f t="shared" si="107"/>
        <v>600</v>
      </c>
      <c r="AX162" s="44">
        <f t="shared" si="116"/>
        <v>150</v>
      </c>
      <c r="AY162" s="44">
        <f t="shared" si="108"/>
        <v>300</v>
      </c>
      <c r="AZ162" s="47">
        <f t="shared" si="117"/>
        <v>2900</v>
      </c>
      <c r="BA162" s="49">
        <f t="shared" si="118"/>
        <v>2.6363636363636362</v>
      </c>
      <c r="BB162" s="43">
        <f t="shared" si="109"/>
        <v>1000</v>
      </c>
      <c r="BC162" s="46">
        <f t="shared" si="119"/>
        <v>0.78539816339744828</v>
      </c>
      <c r="BD162" s="44">
        <f t="shared" si="103"/>
        <v>150</v>
      </c>
      <c r="BE162" s="47">
        <f t="shared" si="120"/>
        <v>1441.3660900948396</v>
      </c>
      <c r="BF162" s="44">
        <f t="shared" si="121"/>
        <v>150</v>
      </c>
      <c r="BG162" s="48">
        <f t="shared" si="122"/>
        <v>188.27499999999998</v>
      </c>
      <c r="BH162" s="48">
        <f t="shared" si="123"/>
        <v>300</v>
      </c>
      <c r="BI162" s="44">
        <f t="shared" si="124"/>
        <v>150</v>
      </c>
      <c r="BJ162" s="44">
        <f t="shared" si="110"/>
        <v>300</v>
      </c>
      <c r="BK162" s="44">
        <f t="shared" si="125"/>
        <v>2700</v>
      </c>
      <c r="BL162" s="49">
        <f t="shared" si="126"/>
        <v>2.7</v>
      </c>
    </row>
    <row r="163" spans="24:64" x14ac:dyDescent="0.25">
      <c r="X163" s="38">
        <v>159</v>
      </c>
      <c r="Y163" s="43">
        <f t="shared" si="104"/>
        <v>1000</v>
      </c>
      <c r="Z163" s="46">
        <f t="shared" si="127"/>
        <v>0.78539816339744828</v>
      </c>
      <c r="AA163" s="44">
        <f t="shared" si="100"/>
        <v>150</v>
      </c>
      <c r="AB163" s="47">
        <f t="shared" si="88"/>
        <v>1441.3660900948396</v>
      </c>
      <c r="AC163" s="44">
        <f t="shared" si="89"/>
        <v>300</v>
      </c>
      <c r="AD163" s="48">
        <f t="shared" si="80"/>
        <v>168.27499999999998</v>
      </c>
      <c r="AE163" s="44">
        <f t="shared" si="90"/>
        <v>900</v>
      </c>
      <c r="AF163" s="47">
        <f t="shared" si="91"/>
        <v>3000</v>
      </c>
      <c r="AG163" s="49">
        <f t="shared" si="92"/>
        <v>3</v>
      </c>
      <c r="AH163" s="43">
        <f t="shared" si="105"/>
        <v>1000</v>
      </c>
      <c r="AI163" s="46">
        <f t="shared" si="111"/>
        <v>0.78539816339744828</v>
      </c>
      <c r="AJ163" s="44">
        <f t="shared" si="101"/>
        <v>150</v>
      </c>
      <c r="AK163" s="47">
        <f t="shared" si="93"/>
        <v>1441.3660900948396</v>
      </c>
      <c r="AL163" s="44">
        <f t="shared" si="94"/>
        <v>150</v>
      </c>
      <c r="AM163" s="48">
        <f t="shared" si="50"/>
        <v>188.27499999999998</v>
      </c>
      <c r="AN163" s="44">
        <f t="shared" si="95"/>
        <v>600</v>
      </c>
      <c r="AO163" s="47">
        <f t="shared" si="96"/>
        <v>2600</v>
      </c>
      <c r="AP163" s="54">
        <f t="shared" si="97"/>
        <v>2.6</v>
      </c>
      <c r="AQ163" s="43">
        <f t="shared" si="106"/>
        <v>1100</v>
      </c>
      <c r="AR163" s="46">
        <f t="shared" si="112"/>
        <v>0.9503317777109126</v>
      </c>
      <c r="AS163" s="44">
        <f t="shared" si="102"/>
        <v>150</v>
      </c>
      <c r="AT163" s="47">
        <f t="shared" si="113"/>
        <v>1191.2116447064789</v>
      </c>
      <c r="AU163" s="44">
        <f t="shared" si="114"/>
        <v>330</v>
      </c>
      <c r="AV163" s="48">
        <f t="shared" si="115"/>
        <v>168.27499999999998</v>
      </c>
      <c r="AW163" s="44">
        <f t="shared" si="107"/>
        <v>600</v>
      </c>
      <c r="AX163" s="44">
        <f t="shared" si="116"/>
        <v>150</v>
      </c>
      <c r="AY163" s="44">
        <f t="shared" si="108"/>
        <v>300</v>
      </c>
      <c r="AZ163" s="47">
        <f t="shared" si="117"/>
        <v>2900</v>
      </c>
      <c r="BA163" s="49">
        <f t="shared" si="118"/>
        <v>2.6363636363636362</v>
      </c>
      <c r="BB163" s="43">
        <f t="shared" si="109"/>
        <v>1000</v>
      </c>
      <c r="BC163" s="46">
        <f t="shared" si="119"/>
        <v>0.78539816339744828</v>
      </c>
      <c r="BD163" s="44">
        <f t="shared" si="103"/>
        <v>150</v>
      </c>
      <c r="BE163" s="47">
        <f t="shared" si="120"/>
        <v>1441.3660900948396</v>
      </c>
      <c r="BF163" s="44">
        <f t="shared" si="121"/>
        <v>150</v>
      </c>
      <c r="BG163" s="48">
        <f t="shared" si="122"/>
        <v>188.27499999999998</v>
      </c>
      <c r="BH163" s="48">
        <f t="shared" si="123"/>
        <v>300</v>
      </c>
      <c r="BI163" s="44">
        <f t="shared" si="124"/>
        <v>150</v>
      </c>
      <c r="BJ163" s="44">
        <f t="shared" si="110"/>
        <v>300</v>
      </c>
      <c r="BK163" s="44">
        <f t="shared" si="125"/>
        <v>2700</v>
      </c>
      <c r="BL163" s="49">
        <f t="shared" si="126"/>
        <v>2.7</v>
      </c>
    </row>
    <row r="164" spans="24:64" x14ac:dyDescent="0.25">
      <c r="X164" s="38">
        <v>160</v>
      </c>
      <c r="Y164" s="43">
        <f t="shared" si="104"/>
        <v>1000</v>
      </c>
      <c r="Z164" s="46">
        <f t="shared" si="127"/>
        <v>0.78539816339744828</v>
      </c>
      <c r="AA164" s="44">
        <f t="shared" si="100"/>
        <v>150</v>
      </c>
      <c r="AB164" s="47">
        <f t="shared" si="88"/>
        <v>1441.3660900948396</v>
      </c>
      <c r="AC164" s="44">
        <f t="shared" si="89"/>
        <v>300</v>
      </c>
      <c r="AD164" s="48">
        <f t="shared" si="80"/>
        <v>168.27499999999998</v>
      </c>
      <c r="AE164" s="44">
        <f t="shared" si="90"/>
        <v>900</v>
      </c>
      <c r="AF164" s="47">
        <f t="shared" si="91"/>
        <v>3000</v>
      </c>
      <c r="AG164" s="49">
        <f t="shared" si="92"/>
        <v>3</v>
      </c>
      <c r="AH164" s="43">
        <f t="shared" si="105"/>
        <v>1000</v>
      </c>
      <c r="AI164" s="46">
        <f t="shared" si="111"/>
        <v>0.78539816339744828</v>
      </c>
      <c r="AJ164" s="44">
        <f t="shared" si="101"/>
        <v>150</v>
      </c>
      <c r="AK164" s="47">
        <f t="shared" si="93"/>
        <v>1441.3660900948396</v>
      </c>
      <c r="AL164" s="44">
        <f t="shared" si="94"/>
        <v>150</v>
      </c>
      <c r="AM164" s="48">
        <f t="shared" si="50"/>
        <v>188.27499999999998</v>
      </c>
      <c r="AN164" s="44">
        <f t="shared" si="95"/>
        <v>600</v>
      </c>
      <c r="AO164" s="47">
        <f t="shared" si="96"/>
        <v>2600</v>
      </c>
      <c r="AP164" s="54">
        <f t="shared" si="97"/>
        <v>2.6</v>
      </c>
      <c r="AQ164" s="43">
        <f t="shared" si="106"/>
        <v>1100</v>
      </c>
      <c r="AR164" s="46">
        <f t="shared" si="112"/>
        <v>0.9503317777109126</v>
      </c>
      <c r="AS164" s="44">
        <f t="shared" si="102"/>
        <v>150</v>
      </c>
      <c r="AT164" s="47">
        <f t="shared" si="113"/>
        <v>1191.2116447064789</v>
      </c>
      <c r="AU164" s="44">
        <f t="shared" si="114"/>
        <v>330</v>
      </c>
      <c r="AV164" s="48">
        <f t="shared" si="115"/>
        <v>168.27499999999998</v>
      </c>
      <c r="AW164" s="44">
        <f t="shared" si="107"/>
        <v>600</v>
      </c>
      <c r="AX164" s="44">
        <f t="shared" si="116"/>
        <v>150</v>
      </c>
      <c r="AY164" s="44">
        <f t="shared" si="108"/>
        <v>300</v>
      </c>
      <c r="AZ164" s="47">
        <f t="shared" si="117"/>
        <v>2900</v>
      </c>
      <c r="BA164" s="49">
        <f t="shared" si="118"/>
        <v>2.6363636363636362</v>
      </c>
      <c r="BB164" s="43">
        <f t="shared" si="109"/>
        <v>1000</v>
      </c>
      <c r="BC164" s="46">
        <f t="shared" si="119"/>
        <v>0.78539816339744828</v>
      </c>
      <c r="BD164" s="44">
        <f t="shared" si="103"/>
        <v>150</v>
      </c>
      <c r="BE164" s="47">
        <f t="shared" si="120"/>
        <v>1441.3660900948396</v>
      </c>
      <c r="BF164" s="44">
        <f t="shared" si="121"/>
        <v>150</v>
      </c>
      <c r="BG164" s="48">
        <f t="shared" si="122"/>
        <v>188.27499999999998</v>
      </c>
      <c r="BH164" s="48">
        <f t="shared" si="123"/>
        <v>300</v>
      </c>
      <c r="BI164" s="44">
        <f t="shared" si="124"/>
        <v>150</v>
      </c>
      <c r="BJ164" s="44">
        <f t="shared" si="110"/>
        <v>300</v>
      </c>
      <c r="BK164" s="44">
        <f t="shared" si="125"/>
        <v>2700</v>
      </c>
      <c r="BL164" s="49">
        <f t="shared" si="126"/>
        <v>2.7</v>
      </c>
    </row>
    <row r="165" spans="24:64" x14ac:dyDescent="0.25">
      <c r="X165" s="38">
        <v>161</v>
      </c>
      <c r="Y165" s="43">
        <f t="shared" si="104"/>
        <v>1000</v>
      </c>
      <c r="Z165" s="46">
        <f t="shared" si="127"/>
        <v>0.78539816339744828</v>
      </c>
      <c r="AA165" s="44">
        <f t="shared" si="100"/>
        <v>150</v>
      </c>
      <c r="AB165" s="47">
        <f t="shared" si="88"/>
        <v>1441.3660900948396</v>
      </c>
      <c r="AC165" s="44">
        <f t="shared" si="89"/>
        <v>300</v>
      </c>
      <c r="AD165" s="48">
        <f t="shared" si="80"/>
        <v>168.27499999999998</v>
      </c>
      <c r="AE165" s="44">
        <f t="shared" si="90"/>
        <v>900</v>
      </c>
      <c r="AF165" s="47">
        <f t="shared" si="91"/>
        <v>3000</v>
      </c>
      <c r="AG165" s="49">
        <f t="shared" si="92"/>
        <v>3</v>
      </c>
      <c r="AH165" s="43">
        <f t="shared" si="105"/>
        <v>1000</v>
      </c>
      <c r="AI165" s="46">
        <f t="shared" si="111"/>
        <v>0.78539816339744828</v>
      </c>
      <c r="AJ165" s="44">
        <f t="shared" si="101"/>
        <v>150</v>
      </c>
      <c r="AK165" s="47">
        <f t="shared" si="93"/>
        <v>1441.3660900948396</v>
      </c>
      <c r="AL165" s="44">
        <f t="shared" si="94"/>
        <v>150</v>
      </c>
      <c r="AM165" s="48">
        <f t="shared" si="50"/>
        <v>188.27499999999998</v>
      </c>
      <c r="AN165" s="44">
        <f t="shared" si="95"/>
        <v>600</v>
      </c>
      <c r="AO165" s="47">
        <f t="shared" si="96"/>
        <v>2600</v>
      </c>
      <c r="AP165" s="54">
        <f t="shared" si="97"/>
        <v>2.6</v>
      </c>
      <c r="AQ165" s="43">
        <f t="shared" si="106"/>
        <v>1100</v>
      </c>
      <c r="AR165" s="46">
        <f t="shared" si="112"/>
        <v>0.9503317777109126</v>
      </c>
      <c r="AS165" s="44">
        <f t="shared" si="102"/>
        <v>150</v>
      </c>
      <c r="AT165" s="47">
        <f t="shared" si="113"/>
        <v>1191.2116447064789</v>
      </c>
      <c r="AU165" s="44">
        <f t="shared" si="114"/>
        <v>330</v>
      </c>
      <c r="AV165" s="48">
        <f t="shared" si="115"/>
        <v>168.27499999999998</v>
      </c>
      <c r="AW165" s="44">
        <f t="shared" si="107"/>
        <v>600</v>
      </c>
      <c r="AX165" s="44">
        <f t="shared" si="116"/>
        <v>150</v>
      </c>
      <c r="AY165" s="44">
        <f t="shared" si="108"/>
        <v>300</v>
      </c>
      <c r="AZ165" s="47">
        <f t="shared" si="117"/>
        <v>2900</v>
      </c>
      <c r="BA165" s="49">
        <f t="shared" si="118"/>
        <v>2.6363636363636362</v>
      </c>
      <c r="BB165" s="43">
        <f t="shared" si="109"/>
        <v>1000</v>
      </c>
      <c r="BC165" s="46">
        <f t="shared" si="119"/>
        <v>0.78539816339744828</v>
      </c>
      <c r="BD165" s="44">
        <f t="shared" si="103"/>
        <v>150</v>
      </c>
      <c r="BE165" s="47">
        <f t="shared" si="120"/>
        <v>1441.3660900948396</v>
      </c>
      <c r="BF165" s="44">
        <f t="shared" si="121"/>
        <v>150</v>
      </c>
      <c r="BG165" s="48">
        <f t="shared" si="122"/>
        <v>188.27499999999998</v>
      </c>
      <c r="BH165" s="48">
        <f t="shared" si="123"/>
        <v>300</v>
      </c>
      <c r="BI165" s="44">
        <f t="shared" si="124"/>
        <v>150</v>
      </c>
      <c r="BJ165" s="44">
        <f t="shared" si="110"/>
        <v>300</v>
      </c>
      <c r="BK165" s="44">
        <f t="shared" si="125"/>
        <v>2700</v>
      </c>
      <c r="BL165" s="49">
        <f t="shared" si="126"/>
        <v>2.7</v>
      </c>
    </row>
    <row r="166" spans="24:64" x14ac:dyDescent="0.25">
      <c r="X166" s="38">
        <v>162</v>
      </c>
      <c r="Y166" s="43">
        <f t="shared" ref="Y166:Y197" si="130">IF(AG165&lt;=$D$16,Y165,Y165+100)</f>
        <v>1000</v>
      </c>
      <c r="Z166" s="46">
        <f t="shared" si="127"/>
        <v>0.78539816339744828</v>
      </c>
      <c r="AA166" s="44">
        <f t="shared" si="100"/>
        <v>150</v>
      </c>
      <c r="AB166" s="47">
        <f t="shared" si="88"/>
        <v>1441.3660900948396</v>
      </c>
      <c r="AC166" s="44">
        <f t="shared" si="89"/>
        <v>300</v>
      </c>
      <c r="AD166" s="48">
        <f t="shared" si="80"/>
        <v>168.27499999999998</v>
      </c>
      <c r="AE166" s="44">
        <f t="shared" si="90"/>
        <v>900</v>
      </c>
      <c r="AF166" s="47">
        <f t="shared" si="91"/>
        <v>3000</v>
      </c>
      <c r="AG166" s="49">
        <f t="shared" si="92"/>
        <v>3</v>
      </c>
      <c r="AH166" s="43">
        <f t="shared" ref="AH166:AH197" si="131">IF(AP165&lt;=$D$16,AH165,AH165+100)</f>
        <v>1000</v>
      </c>
      <c r="AI166" s="46">
        <f t="shared" si="111"/>
        <v>0.78539816339744828</v>
      </c>
      <c r="AJ166" s="44">
        <f t="shared" si="101"/>
        <v>150</v>
      </c>
      <c r="AK166" s="47">
        <f t="shared" si="93"/>
        <v>1441.3660900948396</v>
      </c>
      <c r="AL166" s="44">
        <f t="shared" si="94"/>
        <v>150</v>
      </c>
      <c r="AM166" s="48">
        <f t="shared" si="50"/>
        <v>188.27499999999998</v>
      </c>
      <c r="AN166" s="44">
        <f t="shared" si="95"/>
        <v>600</v>
      </c>
      <c r="AO166" s="47">
        <f t="shared" si="96"/>
        <v>2600</v>
      </c>
      <c r="AP166" s="54">
        <f t="shared" si="97"/>
        <v>2.6</v>
      </c>
      <c r="AQ166" s="43">
        <f t="shared" ref="AQ166:AQ197" si="132">IF(BA165&lt;=$D$16,AQ165,AQ165+100)</f>
        <v>1100</v>
      </c>
      <c r="AR166" s="46">
        <f t="shared" si="112"/>
        <v>0.9503317777109126</v>
      </c>
      <c r="AS166" s="44">
        <f t="shared" si="102"/>
        <v>150</v>
      </c>
      <c r="AT166" s="47">
        <f t="shared" si="113"/>
        <v>1191.2116447064789</v>
      </c>
      <c r="AU166" s="44">
        <f t="shared" si="114"/>
        <v>330</v>
      </c>
      <c r="AV166" s="48">
        <f t="shared" si="115"/>
        <v>168.27499999999998</v>
      </c>
      <c r="AW166" s="44">
        <f t="shared" si="107"/>
        <v>600</v>
      </c>
      <c r="AX166" s="44">
        <f t="shared" si="116"/>
        <v>150</v>
      </c>
      <c r="AY166" s="44">
        <f t="shared" si="108"/>
        <v>300</v>
      </c>
      <c r="AZ166" s="47">
        <f t="shared" si="117"/>
        <v>2900</v>
      </c>
      <c r="BA166" s="49">
        <f t="shared" si="118"/>
        <v>2.6363636363636362</v>
      </c>
      <c r="BB166" s="43">
        <f t="shared" ref="BB166:BB197" si="133">IF(BL165&lt;=$D$16,BB165,BB165+100)</f>
        <v>1000</v>
      </c>
      <c r="BC166" s="46">
        <f t="shared" si="119"/>
        <v>0.78539816339744828</v>
      </c>
      <c r="BD166" s="44">
        <f t="shared" si="103"/>
        <v>150</v>
      </c>
      <c r="BE166" s="47">
        <f t="shared" si="120"/>
        <v>1441.3660900948396</v>
      </c>
      <c r="BF166" s="44">
        <f t="shared" si="121"/>
        <v>150</v>
      </c>
      <c r="BG166" s="48">
        <f t="shared" si="122"/>
        <v>188.27499999999998</v>
      </c>
      <c r="BH166" s="48">
        <f t="shared" si="123"/>
        <v>300</v>
      </c>
      <c r="BI166" s="44">
        <f t="shared" si="124"/>
        <v>150</v>
      </c>
      <c r="BJ166" s="44">
        <f t="shared" si="110"/>
        <v>300</v>
      </c>
      <c r="BK166" s="44">
        <f t="shared" si="125"/>
        <v>2700</v>
      </c>
      <c r="BL166" s="49">
        <f t="shared" si="126"/>
        <v>2.7</v>
      </c>
    </row>
    <row r="167" spans="24:64" x14ac:dyDescent="0.25">
      <c r="X167" s="38">
        <v>163</v>
      </c>
      <c r="Y167" s="43">
        <f t="shared" si="130"/>
        <v>1000</v>
      </c>
      <c r="Z167" s="46">
        <f t="shared" si="127"/>
        <v>0.78539816339744828</v>
      </c>
      <c r="AA167" s="44">
        <f t="shared" si="100"/>
        <v>150</v>
      </c>
      <c r="AB167" s="47">
        <f t="shared" si="88"/>
        <v>1441.3660900948396</v>
      </c>
      <c r="AC167" s="44">
        <f t="shared" si="89"/>
        <v>300</v>
      </c>
      <c r="AD167" s="48">
        <f t="shared" si="80"/>
        <v>168.27499999999998</v>
      </c>
      <c r="AE167" s="44">
        <f t="shared" si="90"/>
        <v>900</v>
      </c>
      <c r="AF167" s="47">
        <f t="shared" si="91"/>
        <v>3000</v>
      </c>
      <c r="AG167" s="49">
        <f t="shared" si="92"/>
        <v>3</v>
      </c>
      <c r="AH167" s="43">
        <f t="shared" si="131"/>
        <v>1000</v>
      </c>
      <c r="AI167" s="46">
        <f t="shared" si="111"/>
        <v>0.78539816339744828</v>
      </c>
      <c r="AJ167" s="44">
        <f t="shared" si="101"/>
        <v>150</v>
      </c>
      <c r="AK167" s="47">
        <f t="shared" si="93"/>
        <v>1441.3660900948396</v>
      </c>
      <c r="AL167" s="44">
        <f t="shared" si="94"/>
        <v>150</v>
      </c>
      <c r="AM167" s="48">
        <f t="shared" si="50"/>
        <v>188.27499999999998</v>
      </c>
      <c r="AN167" s="44">
        <f t="shared" si="95"/>
        <v>600</v>
      </c>
      <c r="AO167" s="47">
        <f t="shared" si="96"/>
        <v>2600</v>
      </c>
      <c r="AP167" s="54">
        <f t="shared" si="97"/>
        <v>2.6</v>
      </c>
      <c r="AQ167" s="43">
        <f t="shared" si="132"/>
        <v>1100</v>
      </c>
      <c r="AR167" s="46">
        <f t="shared" si="112"/>
        <v>0.9503317777109126</v>
      </c>
      <c r="AS167" s="44">
        <f t="shared" si="102"/>
        <v>150</v>
      </c>
      <c r="AT167" s="47">
        <f t="shared" si="113"/>
        <v>1191.2116447064789</v>
      </c>
      <c r="AU167" s="44">
        <f t="shared" si="114"/>
        <v>330</v>
      </c>
      <c r="AV167" s="48">
        <f t="shared" si="115"/>
        <v>168.27499999999998</v>
      </c>
      <c r="AW167" s="44">
        <f t="shared" si="107"/>
        <v>600</v>
      </c>
      <c r="AX167" s="44">
        <f t="shared" si="116"/>
        <v>150</v>
      </c>
      <c r="AY167" s="44">
        <f t="shared" si="108"/>
        <v>300</v>
      </c>
      <c r="AZ167" s="47">
        <f t="shared" si="117"/>
        <v>2900</v>
      </c>
      <c r="BA167" s="49">
        <f t="shared" si="118"/>
        <v>2.6363636363636362</v>
      </c>
      <c r="BB167" s="43">
        <f t="shared" si="133"/>
        <v>1000</v>
      </c>
      <c r="BC167" s="46">
        <f t="shared" si="119"/>
        <v>0.78539816339744828</v>
      </c>
      <c r="BD167" s="44">
        <f t="shared" si="103"/>
        <v>150</v>
      </c>
      <c r="BE167" s="47">
        <f t="shared" si="120"/>
        <v>1441.3660900948396</v>
      </c>
      <c r="BF167" s="44">
        <f t="shared" si="121"/>
        <v>150</v>
      </c>
      <c r="BG167" s="48">
        <f t="shared" si="122"/>
        <v>188.27499999999998</v>
      </c>
      <c r="BH167" s="48">
        <f t="shared" si="123"/>
        <v>300</v>
      </c>
      <c r="BI167" s="44">
        <f t="shared" si="124"/>
        <v>150</v>
      </c>
      <c r="BJ167" s="44">
        <f t="shared" si="110"/>
        <v>300</v>
      </c>
      <c r="BK167" s="44">
        <f t="shared" si="125"/>
        <v>2700</v>
      </c>
      <c r="BL167" s="49">
        <f t="shared" si="126"/>
        <v>2.7</v>
      </c>
    </row>
    <row r="168" spans="24:64" x14ac:dyDescent="0.25">
      <c r="X168" s="38">
        <v>164</v>
      </c>
      <c r="Y168" s="43">
        <f t="shared" si="130"/>
        <v>1000</v>
      </c>
      <c r="Z168" s="46">
        <f t="shared" si="127"/>
        <v>0.78539816339744828</v>
      </c>
      <c r="AA168" s="44">
        <f t="shared" si="100"/>
        <v>150</v>
      </c>
      <c r="AB168" s="47">
        <f t="shared" si="88"/>
        <v>1441.3660900948396</v>
      </c>
      <c r="AC168" s="44">
        <f t="shared" si="89"/>
        <v>300</v>
      </c>
      <c r="AD168" s="48">
        <f t="shared" si="80"/>
        <v>168.27499999999998</v>
      </c>
      <c r="AE168" s="44">
        <f t="shared" si="90"/>
        <v>900</v>
      </c>
      <c r="AF168" s="47">
        <f t="shared" si="91"/>
        <v>3000</v>
      </c>
      <c r="AG168" s="49">
        <f t="shared" si="92"/>
        <v>3</v>
      </c>
      <c r="AH168" s="43">
        <f t="shared" si="131"/>
        <v>1000</v>
      </c>
      <c r="AI168" s="46">
        <f t="shared" si="111"/>
        <v>0.78539816339744828</v>
      </c>
      <c r="AJ168" s="44">
        <f t="shared" si="101"/>
        <v>150</v>
      </c>
      <c r="AK168" s="47">
        <f t="shared" si="93"/>
        <v>1441.3660900948396</v>
      </c>
      <c r="AL168" s="44">
        <f t="shared" si="94"/>
        <v>150</v>
      </c>
      <c r="AM168" s="48">
        <f t="shared" si="50"/>
        <v>188.27499999999998</v>
      </c>
      <c r="AN168" s="44">
        <f t="shared" si="95"/>
        <v>600</v>
      </c>
      <c r="AO168" s="47">
        <f t="shared" si="96"/>
        <v>2600</v>
      </c>
      <c r="AP168" s="54">
        <f t="shared" si="97"/>
        <v>2.6</v>
      </c>
      <c r="AQ168" s="43">
        <f t="shared" si="132"/>
        <v>1100</v>
      </c>
      <c r="AR168" s="46">
        <f t="shared" si="112"/>
        <v>0.9503317777109126</v>
      </c>
      <c r="AS168" s="44">
        <f t="shared" si="102"/>
        <v>150</v>
      </c>
      <c r="AT168" s="47">
        <f t="shared" si="113"/>
        <v>1191.2116447064789</v>
      </c>
      <c r="AU168" s="44">
        <f t="shared" si="114"/>
        <v>330</v>
      </c>
      <c r="AV168" s="48">
        <f t="shared" si="115"/>
        <v>168.27499999999998</v>
      </c>
      <c r="AW168" s="44">
        <f t="shared" si="107"/>
        <v>600</v>
      </c>
      <c r="AX168" s="44">
        <f t="shared" si="116"/>
        <v>150</v>
      </c>
      <c r="AY168" s="44">
        <f t="shared" si="108"/>
        <v>300</v>
      </c>
      <c r="AZ168" s="47">
        <f t="shared" si="117"/>
        <v>2900</v>
      </c>
      <c r="BA168" s="49">
        <f t="shared" si="118"/>
        <v>2.6363636363636362</v>
      </c>
      <c r="BB168" s="43">
        <f t="shared" si="133"/>
        <v>1000</v>
      </c>
      <c r="BC168" s="46">
        <f t="shared" si="119"/>
        <v>0.78539816339744828</v>
      </c>
      <c r="BD168" s="44">
        <f t="shared" si="103"/>
        <v>150</v>
      </c>
      <c r="BE168" s="47">
        <f t="shared" si="120"/>
        <v>1441.3660900948396</v>
      </c>
      <c r="BF168" s="44">
        <f t="shared" si="121"/>
        <v>150</v>
      </c>
      <c r="BG168" s="48">
        <f t="shared" si="122"/>
        <v>188.27499999999998</v>
      </c>
      <c r="BH168" s="48">
        <f t="shared" si="123"/>
        <v>300</v>
      </c>
      <c r="BI168" s="44">
        <f t="shared" si="124"/>
        <v>150</v>
      </c>
      <c r="BJ168" s="44">
        <f t="shared" si="110"/>
        <v>300</v>
      </c>
      <c r="BK168" s="44">
        <f t="shared" si="125"/>
        <v>2700</v>
      </c>
      <c r="BL168" s="49">
        <f t="shared" si="126"/>
        <v>2.7</v>
      </c>
    </row>
    <row r="169" spans="24:64" x14ac:dyDescent="0.25">
      <c r="X169" s="38">
        <v>165</v>
      </c>
      <c r="Y169" s="43">
        <f t="shared" si="130"/>
        <v>1000</v>
      </c>
      <c r="Z169" s="46">
        <f t="shared" si="127"/>
        <v>0.78539816339744828</v>
      </c>
      <c r="AA169" s="44">
        <f t="shared" si="100"/>
        <v>150</v>
      </c>
      <c r="AB169" s="47">
        <f t="shared" ref="AB169:AB204" si="134">MAX(450,$Q$32/Z169*1000)</f>
        <v>1441.3660900948396</v>
      </c>
      <c r="AC169" s="44">
        <f t="shared" ref="AC169:AC204" si="135">MAX(0.3*Y169,300)</f>
        <v>300</v>
      </c>
      <c r="AD169" s="48">
        <f t="shared" si="80"/>
        <v>168.27499999999998</v>
      </c>
      <c r="AE169" s="44">
        <f t="shared" ref="AE169:AE204" si="136">MAX(0.9*Y169,900)</f>
        <v>900</v>
      </c>
      <c r="AF169" s="47">
        <f t="shared" ref="AF169:AF204" si="137">CEILING(AA169+AB169+AC169+AD169+AE169,100)</f>
        <v>3000</v>
      </c>
      <c r="AG169" s="49">
        <f t="shared" ref="AG169:AG204" si="138">AF169/Y169</f>
        <v>3</v>
      </c>
      <c r="AH169" s="43">
        <f t="shared" si="131"/>
        <v>1000</v>
      </c>
      <c r="AI169" s="46">
        <f t="shared" si="111"/>
        <v>0.78539816339744828</v>
      </c>
      <c r="AJ169" s="44">
        <f t="shared" si="101"/>
        <v>150</v>
      </c>
      <c r="AK169" s="47">
        <f t="shared" ref="AK169:AK204" si="139">MAX(450,$Q$32/AI169*1000)</f>
        <v>1441.3660900948396</v>
      </c>
      <c r="AL169" s="44">
        <f t="shared" ref="AL169:AL204" si="140">MAX(0.05*AH169,150)</f>
        <v>150</v>
      </c>
      <c r="AM169" s="48">
        <f t="shared" si="50"/>
        <v>188.27499999999998</v>
      </c>
      <c r="AN169" s="44">
        <f t="shared" ref="AN169:AN204" si="141">MAX(0.6*AH169,600)</f>
        <v>600</v>
      </c>
      <c r="AO169" s="47">
        <f t="shared" ref="AO169:AO204" si="142">CEILING(AJ169+AK169+AL169+AM169+AN169,100)</f>
        <v>2600</v>
      </c>
      <c r="AP169" s="54">
        <f t="shared" ref="AP169:AP204" si="143">AO169/AH169</f>
        <v>2.6</v>
      </c>
      <c r="AQ169" s="43">
        <f t="shared" si="132"/>
        <v>1100</v>
      </c>
      <c r="AR169" s="46">
        <f t="shared" si="112"/>
        <v>0.9503317777109126</v>
      </c>
      <c r="AS169" s="44">
        <f t="shared" si="102"/>
        <v>150</v>
      </c>
      <c r="AT169" s="47">
        <f t="shared" si="113"/>
        <v>1191.2116447064789</v>
      </c>
      <c r="AU169" s="44">
        <f t="shared" si="114"/>
        <v>330</v>
      </c>
      <c r="AV169" s="48">
        <f t="shared" si="115"/>
        <v>168.27499999999998</v>
      </c>
      <c r="AW169" s="44">
        <f t="shared" si="107"/>
        <v>600</v>
      </c>
      <c r="AX169" s="44">
        <f t="shared" si="116"/>
        <v>150</v>
      </c>
      <c r="AY169" s="44">
        <f t="shared" si="108"/>
        <v>300</v>
      </c>
      <c r="AZ169" s="47">
        <f t="shared" si="117"/>
        <v>2900</v>
      </c>
      <c r="BA169" s="49">
        <f t="shared" si="118"/>
        <v>2.6363636363636362</v>
      </c>
      <c r="BB169" s="43">
        <f t="shared" si="133"/>
        <v>1000</v>
      </c>
      <c r="BC169" s="46">
        <f t="shared" si="119"/>
        <v>0.78539816339744828</v>
      </c>
      <c r="BD169" s="44">
        <f t="shared" si="103"/>
        <v>150</v>
      </c>
      <c r="BE169" s="47">
        <f t="shared" si="120"/>
        <v>1441.3660900948396</v>
      </c>
      <c r="BF169" s="44">
        <f t="shared" si="121"/>
        <v>150</v>
      </c>
      <c r="BG169" s="48">
        <f t="shared" si="122"/>
        <v>188.27499999999998</v>
      </c>
      <c r="BH169" s="48">
        <f t="shared" si="123"/>
        <v>300</v>
      </c>
      <c r="BI169" s="44">
        <f t="shared" si="124"/>
        <v>150</v>
      </c>
      <c r="BJ169" s="44">
        <f t="shared" si="110"/>
        <v>300</v>
      </c>
      <c r="BK169" s="44">
        <f t="shared" si="125"/>
        <v>2700</v>
      </c>
      <c r="BL169" s="49">
        <f t="shared" si="126"/>
        <v>2.7</v>
      </c>
    </row>
    <row r="170" spans="24:64" x14ac:dyDescent="0.25">
      <c r="X170" s="38">
        <v>166</v>
      </c>
      <c r="Y170" s="43">
        <f t="shared" si="130"/>
        <v>1000</v>
      </c>
      <c r="Z170" s="46">
        <f t="shared" si="127"/>
        <v>0.78539816339744828</v>
      </c>
      <c r="AA170" s="44">
        <f t="shared" si="100"/>
        <v>150</v>
      </c>
      <c r="AB170" s="47">
        <f t="shared" si="134"/>
        <v>1441.3660900948396</v>
      </c>
      <c r="AC170" s="44">
        <f t="shared" si="135"/>
        <v>300</v>
      </c>
      <c r="AD170" s="48">
        <f t="shared" si="80"/>
        <v>168.27499999999998</v>
      </c>
      <c r="AE170" s="44">
        <f t="shared" si="136"/>
        <v>900</v>
      </c>
      <c r="AF170" s="47">
        <f t="shared" si="137"/>
        <v>3000</v>
      </c>
      <c r="AG170" s="49">
        <f t="shared" si="138"/>
        <v>3</v>
      </c>
      <c r="AH170" s="43">
        <f t="shared" si="131"/>
        <v>1000</v>
      </c>
      <c r="AI170" s="46">
        <f t="shared" si="111"/>
        <v>0.78539816339744828</v>
      </c>
      <c r="AJ170" s="44">
        <f t="shared" si="101"/>
        <v>150</v>
      </c>
      <c r="AK170" s="47">
        <f t="shared" si="139"/>
        <v>1441.3660900948396</v>
      </c>
      <c r="AL170" s="44">
        <f t="shared" si="140"/>
        <v>150</v>
      </c>
      <c r="AM170" s="48">
        <f t="shared" si="50"/>
        <v>188.27499999999998</v>
      </c>
      <c r="AN170" s="44">
        <f t="shared" si="141"/>
        <v>600</v>
      </c>
      <c r="AO170" s="47">
        <f t="shared" si="142"/>
        <v>2600</v>
      </c>
      <c r="AP170" s="54">
        <f t="shared" si="143"/>
        <v>2.6</v>
      </c>
      <c r="AQ170" s="43">
        <f t="shared" si="132"/>
        <v>1100</v>
      </c>
      <c r="AR170" s="46">
        <f t="shared" si="112"/>
        <v>0.9503317777109126</v>
      </c>
      <c r="AS170" s="44">
        <f t="shared" si="102"/>
        <v>150</v>
      </c>
      <c r="AT170" s="47">
        <f t="shared" si="113"/>
        <v>1191.2116447064789</v>
      </c>
      <c r="AU170" s="44">
        <f t="shared" si="114"/>
        <v>330</v>
      </c>
      <c r="AV170" s="48">
        <f t="shared" si="115"/>
        <v>168.27499999999998</v>
      </c>
      <c r="AW170" s="44">
        <f t="shared" si="107"/>
        <v>600</v>
      </c>
      <c r="AX170" s="44">
        <f t="shared" si="116"/>
        <v>150</v>
      </c>
      <c r="AY170" s="44">
        <f t="shared" si="108"/>
        <v>300</v>
      </c>
      <c r="AZ170" s="47">
        <f t="shared" si="117"/>
        <v>2900</v>
      </c>
      <c r="BA170" s="49">
        <f t="shared" si="118"/>
        <v>2.6363636363636362</v>
      </c>
      <c r="BB170" s="43">
        <f t="shared" si="133"/>
        <v>1000</v>
      </c>
      <c r="BC170" s="46">
        <f t="shared" si="119"/>
        <v>0.78539816339744828</v>
      </c>
      <c r="BD170" s="44">
        <f t="shared" si="103"/>
        <v>150</v>
      </c>
      <c r="BE170" s="47">
        <f t="shared" si="120"/>
        <v>1441.3660900948396</v>
      </c>
      <c r="BF170" s="44">
        <f t="shared" si="121"/>
        <v>150</v>
      </c>
      <c r="BG170" s="48">
        <f t="shared" si="122"/>
        <v>188.27499999999998</v>
      </c>
      <c r="BH170" s="48">
        <f t="shared" si="123"/>
        <v>300</v>
      </c>
      <c r="BI170" s="44">
        <f t="shared" si="124"/>
        <v>150</v>
      </c>
      <c r="BJ170" s="44">
        <f t="shared" si="110"/>
        <v>300</v>
      </c>
      <c r="BK170" s="44">
        <f t="shared" si="125"/>
        <v>2700</v>
      </c>
      <c r="BL170" s="49">
        <f t="shared" si="126"/>
        <v>2.7</v>
      </c>
    </row>
    <row r="171" spans="24:64" x14ac:dyDescent="0.25">
      <c r="X171" s="38">
        <v>167</v>
      </c>
      <c r="Y171" s="43">
        <f t="shared" si="130"/>
        <v>1000</v>
      </c>
      <c r="Z171" s="46">
        <f t="shared" si="127"/>
        <v>0.78539816339744828</v>
      </c>
      <c r="AA171" s="44">
        <f t="shared" si="100"/>
        <v>150</v>
      </c>
      <c r="AB171" s="47">
        <f t="shared" si="134"/>
        <v>1441.3660900948396</v>
      </c>
      <c r="AC171" s="44">
        <f t="shared" si="135"/>
        <v>300</v>
      </c>
      <c r="AD171" s="48">
        <f t="shared" si="80"/>
        <v>168.27499999999998</v>
      </c>
      <c r="AE171" s="44">
        <f t="shared" si="136"/>
        <v>900</v>
      </c>
      <c r="AF171" s="47">
        <f t="shared" si="137"/>
        <v>3000</v>
      </c>
      <c r="AG171" s="49">
        <f t="shared" si="138"/>
        <v>3</v>
      </c>
      <c r="AH171" s="43">
        <f t="shared" si="131"/>
        <v>1000</v>
      </c>
      <c r="AI171" s="46">
        <f t="shared" si="111"/>
        <v>0.78539816339744828</v>
      </c>
      <c r="AJ171" s="44">
        <f t="shared" si="101"/>
        <v>150</v>
      </c>
      <c r="AK171" s="47">
        <f t="shared" si="139"/>
        <v>1441.3660900948396</v>
      </c>
      <c r="AL171" s="44">
        <f t="shared" si="140"/>
        <v>150</v>
      </c>
      <c r="AM171" s="48">
        <f t="shared" si="50"/>
        <v>188.27499999999998</v>
      </c>
      <c r="AN171" s="44">
        <f t="shared" si="141"/>
        <v>600</v>
      </c>
      <c r="AO171" s="47">
        <f t="shared" si="142"/>
        <v>2600</v>
      </c>
      <c r="AP171" s="54">
        <f t="shared" si="143"/>
        <v>2.6</v>
      </c>
      <c r="AQ171" s="43">
        <f t="shared" si="132"/>
        <v>1100</v>
      </c>
      <c r="AR171" s="46">
        <f t="shared" si="112"/>
        <v>0.9503317777109126</v>
      </c>
      <c r="AS171" s="44">
        <f t="shared" si="102"/>
        <v>150</v>
      </c>
      <c r="AT171" s="47">
        <f t="shared" si="113"/>
        <v>1191.2116447064789</v>
      </c>
      <c r="AU171" s="44">
        <f t="shared" si="114"/>
        <v>330</v>
      </c>
      <c r="AV171" s="48">
        <f t="shared" si="115"/>
        <v>168.27499999999998</v>
      </c>
      <c r="AW171" s="44">
        <f t="shared" si="107"/>
        <v>600</v>
      </c>
      <c r="AX171" s="44">
        <f t="shared" si="116"/>
        <v>150</v>
      </c>
      <c r="AY171" s="44">
        <f t="shared" si="108"/>
        <v>300</v>
      </c>
      <c r="AZ171" s="47">
        <f t="shared" si="117"/>
        <v>2900</v>
      </c>
      <c r="BA171" s="49">
        <f t="shared" si="118"/>
        <v>2.6363636363636362</v>
      </c>
      <c r="BB171" s="43">
        <f t="shared" si="133"/>
        <v>1000</v>
      </c>
      <c r="BC171" s="46">
        <f t="shared" si="119"/>
        <v>0.78539816339744828</v>
      </c>
      <c r="BD171" s="44">
        <f t="shared" si="103"/>
        <v>150</v>
      </c>
      <c r="BE171" s="47">
        <f t="shared" si="120"/>
        <v>1441.3660900948396</v>
      </c>
      <c r="BF171" s="44">
        <f t="shared" si="121"/>
        <v>150</v>
      </c>
      <c r="BG171" s="48">
        <f t="shared" si="122"/>
        <v>188.27499999999998</v>
      </c>
      <c r="BH171" s="48">
        <f t="shared" si="123"/>
        <v>300</v>
      </c>
      <c r="BI171" s="44">
        <f t="shared" si="124"/>
        <v>150</v>
      </c>
      <c r="BJ171" s="44">
        <f t="shared" si="110"/>
        <v>300</v>
      </c>
      <c r="BK171" s="44">
        <f t="shared" si="125"/>
        <v>2700</v>
      </c>
      <c r="BL171" s="49">
        <f t="shared" si="126"/>
        <v>2.7</v>
      </c>
    </row>
    <row r="172" spans="24:64" x14ac:dyDescent="0.25">
      <c r="X172" s="38">
        <v>168</v>
      </c>
      <c r="Y172" s="43">
        <f t="shared" si="130"/>
        <v>1000</v>
      </c>
      <c r="Z172" s="46">
        <f t="shared" si="127"/>
        <v>0.78539816339744828</v>
      </c>
      <c r="AA172" s="44">
        <f t="shared" si="100"/>
        <v>150</v>
      </c>
      <c r="AB172" s="47">
        <f t="shared" si="134"/>
        <v>1441.3660900948396</v>
      </c>
      <c r="AC172" s="44">
        <f t="shared" si="135"/>
        <v>300</v>
      </c>
      <c r="AD172" s="48">
        <f t="shared" si="80"/>
        <v>168.27499999999998</v>
      </c>
      <c r="AE172" s="44">
        <f t="shared" si="136"/>
        <v>900</v>
      </c>
      <c r="AF172" s="47">
        <f t="shared" si="137"/>
        <v>3000</v>
      </c>
      <c r="AG172" s="49">
        <f t="shared" si="138"/>
        <v>3</v>
      </c>
      <c r="AH172" s="43">
        <f t="shared" si="131"/>
        <v>1000</v>
      </c>
      <c r="AI172" s="46">
        <f t="shared" si="111"/>
        <v>0.78539816339744828</v>
      </c>
      <c r="AJ172" s="44">
        <f t="shared" si="101"/>
        <v>150</v>
      </c>
      <c r="AK172" s="47">
        <f t="shared" si="139"/>
        <v>1441.3660900948396</v>
      </c>
      <c r="AL172" s="44">
        <f t="shared" si="140"/>
        <v>150</v>
      </c>
      <c r="AM172" s="48">
        <f t="shared" si="50"/>
        <v>188.27499999999998</v>
      </c>
      <c r="AN172" s="44">
        <f t="shared" si="141"/>
        <v>600</v>
      </c>
      <c r="AO172" s="47">
        <f t="shared" si="142"/>
        <v>2600</v>
      </c>
      <c r="AP172" s="54">
        <f t="shared" si="143"/>
        <v>2.6</v>
      </c>
      <c r="AQ172" s="43">
        <f t="shared" si="132"/>
        <v>1100</v>
      </c>
      <c r="AR172" s="46">
        <f t="shared" si="112"/>
        <v>0.9503317777109126</v>
      </c>
      <c r="AS172" s="44">
        <f t="shared" si="102"/>
        <v>150</v>
      </c>
      <c r="AT172" s="47">
        <f t="shared" si="113"/>
        <v>1191.2116447064789</v>
      </c>
      <c r="AU172" s="44">
        <f t="shared" si="114"/>
        <v>330</v>
      </c>
      <c r="AV172" s="48">
        <f t="shared" si="115"/>
        <v>168.27499999999998</v>
      </c>
      <c r="AW172" s="44">
        <f t="shared" si="107"/>
        <v>600</v>
      </c>
      <c r="AX172" s="44">
        <f t="shared" si="116"/>
        <v>150</v>
      </c>
      <c r="AY172" s="44">
        <f t="shared" si="108"/>
        <v>300</v>
      </c>
      <c r="AZ172" s="47">
        <f t="shared" si="117"/>
        <v>2900</v>
      </c>
      <c r="BA172" s="49">
        <f t="shared" si="118"/>
        <v>2.6363636363636362</v>
      </c>
      <c r="BB172" s="43">
        <f t="shared" si="133"/>
        <v>1000</v>
      </c>
      <c r="BC172" s="46">
        <f t="shared" si="119"/>
        <v>0.78539816339744828</v>
      </c>
      <c r="BD172" s="44">
        <f t="shared" si="103"/>
        <v>150</v>
      </c>
      <c r="BE172" s="47">
        <f t="shared" si="120"/>
        <v>1441.3660900948396</v>
      </c>
      <c r="BF172" s="44">
        <f t="shared" si="121"/>
        <v>150</v>
      </c>
      <c r="BG172" s="48">
        <f t="shared" si="122"/>
        <v>188.27499999999998</v>
      </c>
      <c r="BH172" s="48">
        <f t="shared" si="123"/>
        <v>300</v>
      </c>
      <c r="BI172" s="44">
        <f t="shared" si="124"/>
        <v>150</v>
      </c>
      <c r="BJ172" s="44">
        <f t="shared" si="110"/>
        <v>300</v>
      </c>
      <c r="BK172" s="44">
        <f t="shared" si="125"/>
        <v>2700</v>
      </c>
      <c r="BL172" s="49">
        <f t="shared" si="126"/>
        <v>2.7</v>
      </c>
    </row>
    <row r="173" spans="24:64" x14ac:dyDescent="0.25">
      <c r="X173" s="38">
        <v>169</v>
      </c>
      <c r="Y173" s="43">
        <f t="shared" si="130"/>
        <v>1000</v>
      </c>
      <c r="Z173" s="46">
        <f t="shared" si="127"/>
        <v>0.78539816339744828</v>
      </c>
      <c r="AA173" s="44">
        <f t="shared" si="100"/>
        <v>150</v>
      </c>
      <c r="AB173" s="47">
        <f t="shared" si="134"/>
        <v>1441.3660900948396</v>
      </c>
      <c r="AC173" s="44">
        <f t="shared" si="135"/>
        <v>300</v>
      </c>
      <c r="AD173" s="48">
        <f t="shared" si="80"/>
        <v>168.27499999999998</v>
      </c>
      <c r="AE173" s="44">
        <f t="shared" si="136"/>
        <v>900</v>
      </c>
      <c r="AF173" s="47">
        <f t="shared" si="137"/>
        <v>3000</v>
      </c>
      <c r="AG173" s="49">
        <f t="shared" si="138"/>
        <v>3</v>
      </c>
      <c r="AH173" s="43">
        <f t="shared" si="131"/>
        <v>1000</v>
      </c>
      <c r="AI173" s="46">
        <f t="shared" si="111"/>
        <v>0.78539816339744828</v>
      </c>
      <c r="AJ173" s="44">
        <f t="shared" si="101"/>
        <v>150</v>
      </c>
      <c r="AK173" s="47">
        <f t="shared" si="139"/>
        <v>1441.3660900948396</v>
      </c>
      <c r="AL173" s="44">
        <f t="shared" si="140"/>
        <v>150</v>
      </c>
      <c r="AM173" s="48">
        <f t="shared" si="50"/>
        <v>188.27499999999998</v>
      </c>
      <c r="AN173" s="44">
        <f t="shared" si="141"/>
        <v>600</v>
      </c>
      <c r="AO173" s="47">
        <f t="shared" si="142"/>
        <v>2600</v>
      </c>
      <c r="AP173" s="54">
        <f t="shared" si="143"/>
        <v>2.6</v>
      </c>
      <c r="AQ173" s="43">
        <f t="shared" si="132"/>
        <v>1100</v>
      </c>
      <c r="AR173" s="46">
        <f t="shared" si="112"/>
        <v>0.9503317777109126</v>
      </c>
      <c r="AS173" s="44">
        <f t="shared" si="102"/>
        <v>150</v>
      </c>
      <c r="AT173" s="47">
        <f t="shared" si="113"/>
        <v>1191.2116447064789</v>
      </c>
      <c r="AU173" s="44">
        <f t="shared" si="114"/>
        <v>330</v>
      </c>
      <c r="AV173" s="48">
        <f t="shared" si="115"/>
        <v>168.27499999999998</v>
      </c>
      <c r="AW173" s="44">
        <f t="shared" si="107"/>
        <v>600</v>
      </c>
      <c r="AX173" s="44">
        <f t="shared" si="116"/>
        <v>150</v>
      </c>
      <c r="AY173" s="44">
        <f t="shared" si="108"/>
        <v>300</v>
      </c>
      <c r="AZ173" s="47">
        <f t="shared" si="117"/>
        <v>2900</v>
      </c>
      <c r="BA173" s="49">
        <f t="shared" si="118"/>
        <v>2.6363636363636362</v>
      </c>
      <c r="BB173" s="43">
        <f t="shared" si="133"/>
        <v>1000</v>
      </c>
      <c r="BC173" s="46">
        <f t="shared" si="119"/>
        <v>0.78539816339744828</v>
      </c>
      <c r="BD173" s="44">
        <f t="shared" si="103"/>
        <v>150</v>
      </c>
      <c r="BE173" s="47">
        <f t="shared" si="120"/>
        <v>1441.3660900948396</v>
      </c>
      <c r="BF173" s="44">
        <f t="shared" si="121"/>
        <v>150</v>
      </c>
      <c r="BG173" s="48">
        <f t="shared" si="122"/>
        <v>188.27499999999998</v>
      </c>
      <c r="BH173" s="48">
        <f t="shared" si="123"/>
        <v>300</v>
      </c>
      <c r="BI173" s="44">
        <f t="shared" si="124"/>
        <v>150</v>
      </c>
      <c r="BJ173" s="44">
        <f t="shared" si="110"/>
        <v>300</v>
      </c>
      <c r="BK173" s="44">
        <f t="shared" si="125"/>
        <v>2700</v>
      </c>
      <c r="BL173" s="49">
        <f t="shared" si="126"/>
        <v>2.7</v>
      </c>
    </row>
    <row r="174" spans="24:64" x14ac:dyDescent="0.25">
      <c r="X174" s="38">
        <v>170</v>
      </c>
      <c r="Y174" s="43">
        <f t="shared" si="130"/>
        <v>1000</v>
      </c>
      <c r="Z174" s="46">
        <f t="shared" si="127"/>
        <v>0.78539816339744828</v>
      </c>
      <c r="AA174" s="44">
        <f t="shared" si="100"/>
        <v>150</v>
      </c>
      <c r="AB174" s="47">
        <f t="shared" si="134"/>
        <v>1441.3660900948396</v>
      </c>
      <c r="AC174" s="44">
        <f t="shared" si="135"/>
        <v>300</v>
      </c>
      <c r="AD174" s="48">
        <f t="shared" si="80"/>
        <v>168.27499999999998</v>
      </c>
      <c r="AE174" s="44">
        <f t="shared" si="136"/>
        <v>900</v>
      </c>
      <c r="AF174" s="47">
        <f t="shared" si="137"/>
        <v>3000</v>
      </c>
      <c r="AG174" s="49">
        <f t="shared" si="138"/>
        <v>3</v>
      </c>
      <c r="AH174" s="43">
        <f t="shared" si="131"/>
        <v>1000</v>
      </c>
      <c r="AI174" s="46">
        <f t="shared" si="111"/>
        <v>0.78539816339744828</v>
      </c>
      <c r="AJ174" s="44">
        <f t="shared" si="101"/>
        <v>150</v>
      </c>
      <c r="AK174" s="47">
        <f t="shared" si="139"/>
        <v>1441.3660900948396</v>
      </c>
      <c r="AL174" s="44">
        <f t="shared" si="140"/>
        <v>150</v>
      </c>
      <c r="AM174" s="48">
        <f t="shared" si="50"/>
        <v>188.27499999999998</v>
      </c>
      <c r="AN174" s="44">
        <f t="shared" si="141"/>
        <v>600</v>
      </c>
      <c r="AO174" s="47">
        <f t="shared" si="142"/>
        <v>2600</v>
      </c>
      <c r="AP174" s="54">
        <f t="shared" si="143"/>
        <v>2.6</v>
      </c>
      <c r="AQ174" s="43">
        <f t="shared" si="132"/>
        <v>1100</v>
      </c>
      <c r="AR174" s="46">
        <f t="shared" si="112"/>
        <v>0.9503317777109126</v>
      </c>
      <c r="AS174" s="44">
        <f t="shared" si="102"/>
        <v>150</v>
      </c>
      <c r="AT174" s="47">
        <f t="shared" si="113"/>
        <v>1191.2116447064789</v>
      </c>
      <c r="AU174" s="44">
        <f t="shared" si="114"/>
        <v>330</v>
      </c>
      <c r="AV174" s="48">
        <f t="shared" si="115"/>
        <v>168.27499999999998</v>
      </c>
      <c r="AW174" s="44">
        <f t="shared" si="107"/>
        <v>600</v>
      </c>
      <c r="AX174" s="44">
        <f t="shared" si="116"/>
        <v>150</v>
      </c>
      <c r="AY174" s="44">
        <f t="shared" si="108"/>
        <v>300</v>
      </c>
      <c r="AZ174" s="47">
        <f t="shared" si="117"/>
        <v>2900</v>
      </c>
      <c r="BA174" s="49">
        <f t="shared" si="118"/>
        <v>2.6363636363636362</v>
      </c>
      <c r="BB174" s="43">
        <f t="shared" si="133"/>
        <v>1000</v>
      </c>
      <c r="BC174" s="46">
        <f t="shared" si="119"/>
        <v>0.78539816339744828</v>
      </c>
      <c r="BD174" s="44">
        <f t="shared" si="103"/>
        <v>150</v>
      </c>
      <c r="BE174" s="47">
        <f t="shared" si="120"/>
        <v>1441.3660900948396</v>
      </c>
      <c r="BF174" s="44">
        <f t="shared" si="121"/>
        <v>150</v>
      </c>
      <c r="BG174" s="48">
        <f t="shared" si="122"/>
        <v>188.27499999999998</v>
      </c>
      <c r="BH174" s="48">
        <f t="shared" si="123"/>
        <v>300</v>
      </c>
      <c r="BI174" s="44">
        <f t="shared" si="124"/>
        <v>150</v>
      </c>
      <c r="BJ174" s="44">
        <f t="shared" si="110"/>
        <v>300</v>
      </c>
      <c r="BK174" s="44">
        <f t="shared" si="125"/>
        <v>2700</v>
      </c>
      <c r="BL174" s="49">
        <f t="shared" si="126"/>
        <v>2.7</v>
      </c>
    </row>
    <row r="175" spans="24:64" x14ac:dyDescent="0.25">
      <c r="X175" s="38">
        <v>171</v>
      </c>
      <c r="Y175" s="43">
        <f t="shared" si="130"/>
        <v>1000</v>
      </c>
      <c r="Z175" s="46">
        <f t="shared" si="127"/>
        <v>0.78539816339744828</v>
      </c>
      <c r="AA175" s="44">
        <f t="shared" si="100"/>
        <v>150</v>
      </c>
      <c r="AB175" s="47">
        <f t="shared" si="134"/>
        <v>1441.3660900948396</v>
      </c>
      <c r="AC175" s="44">
        <f t="shared" si="135"/>
        <v>300</v>
      </c>
      <c r="AD175" s="48">
        <f t="shared" si="80"/>
        <v>168.27499999999998</v>
      </c>
      <c r="AE175" s="44">
        <f t="shared" si="136"/>
        <v>900</v>
      </c>
      <c r="AF175" s="47">
        <f t="shared" si="137"/>
        <v>3000</v>
      </c>
      <c r="AG175" s="49">
        <f t="shared" si="138"/>
        <v>3</v>
      </c>
      <c r="AH175" s="43">
        <f t="shared" si="131"/>
        <v>1000</v>
      </c>
      <c r="AI175" s="46">
        <f t="shared" si="111"/>
        <v>0.78539816339744828</v>
      </c>
      <c r="AJ175" s="44">
        <f t="shared" si="101"/>
        <v>150</v>
      </c>
      <c r="AK175" s="47">
        <f t="shared" si="139"/>
        <v>1441.3660900948396</v>
      </c>
      <c r="AL175" s="44">
        <f t="shared" si="140"/>
        <v>150</v>
      </c>
      <c r="AM175" s="48">
        <f t="shared" si="50"/>
        <v>188.27499999999998</v>
      </c>
      <c r="AN175" s="44">
        <f t="shared" si="141"/>
        <v>600</v>
      </c>
      <c r="AO175" s="47">
        <f t="shared" si="142"/>
        <v>2600</v>
      </c>
      <c r="AP175" s="54">
        <f t="shared" si="143"/>
        <v>2.6</v>
      </c>
      <c r="AQ175" s="43">
        <f t="shared" si="132"/>
        <v>1100</v>
      </c>
      <c r="AR175" s="46">
        <f t="shared" si="112"/>
        <v>0.9503317777109126</v>
      </c>
      <c r="AS175" s="44">
        <f t="shared" si="102"/>
        <v>150</v>
      </c>
      <c r="AT175" s="47">
        <f t="shared" si="113"/>
        <v>1191.2116447064789</v>
      </c>
      <c r="AU175" s="44">
        <f t="shared" si="114"/>
        <v>330</v>
      </c>
      <c r="AV175" s="48">
        <f t="shared" si="115"/>
        <v>168.27499999999998</v>
      </c>
      <c r="AW175" s="44">
        <f t="shared" si="107"/>
        <v>600</v>
      </c>
      <c r="AX175" s="44">
        <f t="shared" si="116"/>
        <v>150</v>
      </c>
      <c r="AY175" s="44">
        <f t="shared" si="108"/>
        <v>300</v>
      </c>
      <c r="AZ175" s="47">
        <f t="shared" si="117"/>
        <v>2900</v>
      </c>
      <c r="BA175" s="49">
        <f t="shared" si="118"/>
        <v>2.6363636363636362</v>
      </c>
      <c r="BB175" s="43">
        <f t="shared" si="133"/>
        <v>1000</v>
      </c>
      <c r="BC175" s="46">
        <f t="shared" si="119"/>
        <v>0.78539816339744828</v>
      </c>
      <c r="BD175" s="44">
        <f t="shared" si="103"/>
        <v>150</v>
      </c>
      <c r="BE175" s="47">
        <f t="shared" si="120"/>
        <v>1441.3660900948396</v>
      </c>
      <c r="BF175" s="44">
        <f t="shared" si="121"/>
        <v>150</v>
      </c>
      <c r="BG175" s="48">
        <f t="shared" si="122"/>
        <v>188.27499999999998</v>
      </c>
      <c r="BH175" s="48">
        <f t="shared" si="123"/>
        <v>300</v>
      </c>
      <c r="BI175" s="44">
        <f t="shared" si="124"/>
        <v>150</v>
      </c>
      <c r="BJ175" s="44">
        <f t="shared" si="110"/>
        <v>300</v>
      </c>
      <c r="BK175" s="44">
        <f t="shared" si="125"/>
        <v>2700</v>
      </c>
      <c r="BL175" s="49">
        <f t="shared" si="126"/>
        <v>2.7</v>
      </c>
    </row>
    <row r="176" spans="24:64" x14ac:dyDescent="0.25">
      <c r="X176" s="38">
        <v>172</v>
      </c>
      <c r="Y176" s="43">
        <f t="shared" si="130"/>
        <v>1000</v>
      </c>
      <c r="Z176" s="46">
        <f t="shared" si="127"/>
        <v>0.78539816339744828</v>
      </c>
      <c r="AA176" s="44">
        <f t="shared" si="100"/>
        <v>150</v>
      </c>
      <c r="AB176" s="47">
        <f t="shared" si="134"/>
        <v>1441.3660900948396</v>
      </c>
      <c r="AC176" s="44">
        <f t="shared" si="135"/>
        <v>300</v>
      </c>
      <c r="AD176" s="48">
        <f t="shared" si="80"/>
        <v>168.27499999999998</v>
      </c>
      <c r="AE176" s="44">
        <f t="shared" si="136"/>
        <v>900</v>
      </c>
      <c r="AF176" s="47">
        <f t="shared" si="137"/>
        <v>3000</v>
      </c>
      <c r="AG176" s="49">
        <f t="shared" si="138"/>
        <v>3</v>
      </c>
      <c r="AH176" s="43">
        <f t="shared" si="131"/>
        <v>1000</v>
      </c>
      <c r="AI176" s="46">
        <f t="shared" si="111"/>
        <v>0.78539816339744828</v>
      </c>
      <c r="AJ176" s="44">
        <f t="shared" si="101"/>
        <v>150</v>
      </c>
      <c r="AK176" s="47">
        <f t="shared" si="139"/>
        <v>1441.3660900948396</v>
      </c>
      <c r="AL176" s="44">
        <f t="shared" si="140"/>
        <v>150</v>
      </c>
      <c r="AM176" s="48">
        <f t="shared" si="50"/>
        <v>188.27499999999998</v>
      </c>
      <c r="AN176" s="44">
        <f t="shared" si="141"/>
        <v>600</v>
      </c>
      <c r="AO176" s="47">
        <f t="shared" si="142"/>
        <v>2600</v>
      </c>
      <c r="AP176" s="54">
        <f t="shared" si="143"/>
        <v>2.6</v>
      </c>
      <c r="AQ176" s="43">
        <f t="shared" si="132"/>
        <v>1100</v>
      </c>
      <c r="AR176" s="46">
        <f t="shared" si="112"/>
        <v>0.9503317777109126</v>
      </c>
      <c r="AS176" s="44">
        <f t="shared" si="102"/>
        <v>150</v>
      </c>
      <c r="AT176" s="47">
        <f t="shared" si="113"/>
        <v>1191.2116447064789</v>
      </c>
      <c r="AU176" s="44">
        <f t="shared" si="114"/>
        <v>330</v>
      </c>
      <c r="AV176" s="48">
        <f t="shared" si="115"/>
        <v>168.27499999999998</v>
      </c>
      <c r="AW176" s="44">
        <f t="shared" si="107"/>
        <v>600</v>
      </c>
      <c r="AX176" s="44">
        <f t="shared" si="116"/>
        <v>150</v>
      </c>
      <c r="AY176" s="44">
        <f t="shared" si="108"/>
        <v>300</v>
      </c>
      <c r="AZ176" s="47">
        <f t="shared" si="117"/>
        <v>2900</v>
      </c>
      <c r="BA176" s="49">
        <f t="shared" si="118"/>
        <v>2.6363636363636362</v>
      </c>
      <c r="BB176" s="43">
        <f t="shared" si="133"/>
        <v>1000</v>
      </c>
      <c r="BC176" s="46">
        <f t="shared" si="119"/>
        <v>0.78539816339744828</v>
      </c>
      <c r="BD176" s="44">
        <f t="shared" si="103"/>
        <v>150</v>
      </c>
      <c r="BE176" s="47">
        <f t="shared" si="120"/>
        <v>1441.3660900948396</v>
      </c>
      <c r="BF176" s="44">
        <f t="shared" si="121"/>
        <v>150</v>
      </c>
      <c r="BG176" s="48">
        <f t="shared" si="122"/>
        <v>188.27499999999998</v>
      </c>
      <c r="BH176" s="48">
        <f t="shared" si="123"/>
        <v>300</v>
      </c>
      <c r="BI176" s="44">
        <f t="shared" si="124"/>
        <v>150</v>
      </c>
      <c r="BJ176" s="44">
        <f t="shared" si="110"/>
        <v>300</v>
      </c>
      <c r="BK176" s="44">
        <f t="shared" si="125"/>
        <v>2700</v>
      </c>
      <c r="BL176" s="49">
        <f t="shared" si="126"/>
        <v>2.7</v>
      </c>
    </row>
    <row r="177" spans="24:64" x14ac:dyDescent="0.25">
      <c r="X177" s="38">
        <v>173</v>
      </c>
      <c r="Y177" s="43">
        <f t="shared" si="130"/>
        <v>1000</v>
      </c>
      <c r="Z177" s="46">
        <f t="shared" si="127"/>
        <v>0.78539816339744828</v>
      </c>
      <c r="AA177" s="44">
        <f t="shared" si="100"/>
        <v>150</v>
      </c>
      <c r="AB177" s="47">
        <f t="shared" si="134"/>
        <v>1441.3660900948396</v>
      </c>
      <c r="AC177" s="44">
        <f t="shared" si="135"/>
        <v>300</v>
      </c>
      <c r="AD177" s="48">
        <f t="shared" si="80"/>
        <v>168.27499999999998</v>
      </c>
      <c r="AE177" s="44">
        <f t="shared" si="136"/>
        <v>900</v>
      </c>
      <c r="AF177" s="47">
        <f t="shared" si="137"/>
        <v>3000</v>
      </c>
      <c r="AG177" s="49">
        <f t="shared" si="138"/>
        <v>3</v>
      </c>
      <c r="AH177" s="43">
        <f t="shared" si="131"/>
        <v>1000</v>
      </c>
      <c r="AI177" s="46">
        <f t="shared" si="111"/>
        <v>0.78539816339744828</v>
      </c>
      <c r="AJ177" s="44">
        <f t="shared" si="101"/>
        <v>150</v>
      </c>
      <c r="AK177" s="47">
        <f t="shared" si="139"/>
        <v>1441.3660900948396</v>
      </c>
      <c r="AL177" s="44">
        <f t="shared" si="140"/>
        <v>150</v>
      </c>
      <c r="AM177" s="48">
        <f t="shared" si="50"/>
        <v>188.27499999999998</v>
      </c>
      <c r="AN177" s="44">
        <f t="shared" si="141"/>
        <v>600</v>
      </c>
      <c r="AO177" s="47">
        <f t="shared" si="142"/>
        <v>2600</v>
      </c>
      <c r="AP177" s="54">
        <f t="shared" si="143"/>
        <v>2.6</v>
      </c>
      <c r="AQ177" s="43">
        <f t="shared" si="132"/>
        <v>1100</v>
      </c>
      <c r="AR177" s="46">
        <f t="shared" si="112"/>
        <v>0.9503317777109126</v>
      </c>
      <c r="AS177" s="44">
        <f t="shared" si="102"/>
        <v>150</v>
      </c>
      <c r="AT177" s="47">
        <f t="shared" si="113"/>
        <v>1191.2116447064789</v>
      </c>
      <c r="AU177" s="44">
        <f t="shared" si="114"/>
        <v>330</v>
      </c>
      <c r="AV177" s="48">
        <f t="shared" si="115"/>
        <v>168.27499999999998</v>
      </c>
      <c r="AW177" s="44">
        <f t="shared" si="107"/>
        <v>600</v>
      </c>
      <c r="AX177" s="44">
        <f t="shared" si="116"/>
        <v>150</v>
      </c>
      <c r="AY177" s="44">
        <f t="shared" si="108"/>
        <v>300</v>
      </c>
      <c r="AZ177" s="47">
        <f t="shared" si="117"/>
        <v>2900</v>
      </c>
      <c r="BA177" s="49">
        <f t="shared" si="118"/>
        <v>2.6363636363636362</v>
      </c>
      <c r="BB177" s="43">
        <f t="shared" si="133"/>
        <v>1000</v>
      </c>
      <c r="BC177" s="46">
        <f t="shared" si="119"/>
        <v>0.78539816339744828</v>
      </c>
      <c r="BD177" s="44">
        <f t="shared" si="103"/>
        <v>150</v>
      </c>
      <c r="BE177" s="47">
        <f t="shared" si="120"/>
        <v>1441.3660900948396</v>
      </c>
      <c r="BF177" s="44">
        <f t="shared" si="121"/>
        <v>150</v>
      </c>
      <c r="BG177" s="48">
        <f t="shared" si="122"/>
        <v>188.27499999999998</v>
      </c>
      <c r="BH177" s="48">
        <f t="shared" si="123"/>
        <v>300</v>
      </c>
      <c r="BI177" s="44">
        <f t="shared" si="124"/>
        <v>150</v>
      </c>
      <c r="BJ177" s="44">
        <f t="shared" si="110"/>
        <v>300</v>
      </c>
      <c r="BK177" s="44">
        <f t="shared" si="125"/>
        <v>2700</v>
      </c>
      <c r="BL177" s="49">
        <f t="shared" si="126"/>
        <v>2.7</v>
      </c>
    </row>
    <row r="178" spans="24:64" x14ac:dyDescent="0.25">
      <c r="X178" s="38">
        <v>174</v>
      </c>
      <c r="Y178" s="43">
        <f t="shared" si="130"/>
        <v>1000</v>
      </c>
      <c r="Z178" s="46">
        <f t="shared" si="127"/>
        <v>0.78539816339744828</v>
      </c>
      <c r="AA178" s="44">
        <f t="shared" si="100"/>
        <v>150</v>
      </c>
      <c r="AB178" s="47">
        <f t="shared" si="134"/>
        <v>1441.3660900948396</v>
      </c>
      <c r="AC178" s="44">
        <f t="shared" si="135"/>
        <v>300</v>
      </c>
      <c r="AD178" s="48">
        <f t="shared" si="80"/>
        <v>168.27499999999998</v>
      </c>
      <c r="AE178" s="44">
        <f t="shared" si="136"/>
        <v>900</v>
      </c>
      <c r="AF178" s="47">
        <f t="shared" si="137"/>
        <v>3000</v>
      </c>
      <c r="AG178" s="49">
        <f t="shared" si="138"/>
        <v>3</v>
      </c>
      <c r="AH178" s="43">
        <f t="shared" si="131"/>
        <v>1000</v>
      </c>
      <c r="AI178" s="46">
        <f t="shared" si="111"/>
        <v>0.78539816339744828</v>
      </c>
      <c r="AJ178" s="44">
        <f t="shared" si="101"/>
        <v>150</v>
      </c>
      <c r="AK178" s="47">
        <f t="shared" si="139"/>
        <v>1441.3660900948396</v>
      </c>
      <c r="AL178" s="44">
        <f t="shared" si="140"/>
        <v>150</v>
      </c>
      <c r="AM178" s="48">
        <f t="shared" si="50"/>
        <v>188.27499999999998</v>
      </c>
      <c r="AN178" s="44">
        <f t="shared" si="141"/>
        <v>600</v>
      </c>
      <c r="AO178" s="47">
        <f t="shared" si="142"/>
        <v>2600</v>
      </c>
      <c r="AP178" s="54">
        <f t="shared" si="143"/>
        <v>2.6</v>
      </c>
      <c r="AQ178" s="43">
        <f t="shared" si="132"/>
        <v>1100</v>
      </c>
      <c r="AR178" s="46">
        <f t="shared" si="112"/>
        <v>0.9503317777109126</v>
      </c>
      <c r="AS178" s="44">
        <f t="shared" si="102"/>
        <v>150</v>
      </c>
      <c r="AT178" s="47">
        <f t="shared" si="113"/>
        <v>1191.2116447064789</v>
      </c>
      <c r="AU178" s="44">
        <f t="shared" si="114"/>
        <v>330</v>
      </c>
      <c r="AV178" s="48">
        <f t="shared" si="115"/>
        <v>168.27499999999998</v>
      </c>
      <c r="AW178" s="44">
        <f t="shared" si="107"/>
        <v>600</v>
      </c>
      <c r="AX178" s="44">
        <f t="shared" si="116"/>
        <v>150</v>
      </c>
      <c r="AY178" s="44">
        <f t="shared" si="108"/>
        <v>300</v>
      </c>
      <c r="AZ178" s="47">
        <f t="shared" si="117"/>
        <v>2900</v>
      </c>
      <c r="BA178" s="49">
        <f t="shared" si="118"/>
        <v>2.6363636363636362</v>
      </c>
      <c r="BB178" s="43">
        <f t="shared" si="133"/>
        <v>1000</v>
      </c>
      <c r="BC178" s="46">
        <f t="shared" si="119"/>
        <v>0.78539816339744828</v>
      </c>
      <c r="BD178" s="44">
        <f t="shared" si="103"/>
        <v>150</v>
      </c>
      <c r="BE178" s="47">
        <f t="shared" si="120"/>
        <v>1441.3660900948396</v>
      </c>
      <c r="BF178" s="44">
        <f t="shared" si="121"/>
        <v>150</v>
      </c>
      <c r="BG178" s="48">
        <f t="shared" si="122"/>
        <v>188.27499999999998</v>
      </c>
      <c r="BH178" s="48">
        <f t="shared" si="123"/>
        <v>300</v>
      </c>
      <c r="BI178" s="44">
        <f t="shared" si="124"/>
        <v>150</v>
      </c>
      <c r="BJ178" s="44">
        <f t="shared" si="110"/>
        <v>300</v>
      </c>
      <c r="BK178" s="44">
        <f t="shared" si="125"/>
        <v>2700</v>
      </c>
      <c r="BL178" s="49">
        <f t="shared" si="126"/>
        <v>2.7</v>
      </c>
    </row>
    <row r="179" spans="24:64" x14ac:dyDescent="0.25">
      <c r="X179" s="38">
        <v>175</v>
      </c>
      <c r="Y179" s="43">
        <f t="shared" si="130"/>
        <v>1000</v>
      </c>
      <c r="Z179" s="46">
        <f t="shared" si="127"/>
        <v>0.78539816339744828</v>
      </c>
      <c r="AA179" s="44">
        <f t="shared" si="100"/>
        <v>150</v>
      </c>
      <c r="AB179" s="47">
        <f t="shared" si="134"/>
        <v>1441.3660900948396</v>
      </c>
      <c r="AC179" s="44">
        <f t="shared" si="135"/>
        <v>300</v>
      </c>
      <c r="AD179" s="48">
        <f t="shared" si="80"/>
        <v>168.27499999999998</v>
      </c>
      <c r="AE179" s="44">
        <f t="shared" si="136"/>
        <v>900</v>
      </c>
      <c r="AF179" s="47">
        <f t="shared" si="137"/>
        <v>3000</v>
      </c>
      <c r="AG179" s="49">
        <f t="shared" si="138"/>
        <v>3</v>
      </c>
      <c r="AH179" s="43">
        <f t="shared" si="131"/>
        <v>1000</v>
      </c>
      <c r="AI179" s="46">
        <f t="shared" si="111"/>
        <v>0.78539816339744828</v>
      </c>
      <c r="AJ179" s="44">
        <f t="shared" si="101"/>
        <v>150</v>
      </c>
      <c r="AK179" s="47">
        <f t="shared" si="139"/>
        <v>1441.3660900948396</v>
      </c>
      <c r="AL179" s="44">
        <f t="shared" si="140"/>
        <v>150</v>
      </c>
      <c r="AM179" s="48">
        <f t="shared" si="50"/>
        <v>188.27499999999998</v>
      </c>
      <c r="AN179" s="44">
        <f t="shared" si="141"/>
        <v>600</v>
      </c>
      <c r="AO179" s="47">
        <f t="shared" si="142"/>
        <v>2600</v>
      </c>
      <c r="AP179" s="54">
        <f t="shared" si="143"/>
        <v>2.6</v>
      </c>
      <c r="AQ179" s="43">
        <f t="shared" si="132"/>
        <v>1100</v>
      </c>
      <c r="AR179" s="46">
        <f t="shared" si="112"/>
        <v>0.9503317777109126</v>
      </c>
      <c r="AS179" s="44">
        <f t="shared" si="102"/>
        <v>150</v>
      </c>
      <c r="AT179" s="47">
        <f t="shared" si="113"/>
        <v>1191.2116447064789</v>
      </c>
      <c r="AU179" s="44">
        <f t="shared" si="114"/>
        <v>330</v>
      </c>
      <c r="AV179" s="48">
        <f t="shared" si="115"/>
        <v>168.27499999999998</v>
      </c>
      <c r="AW179" s="44">
        <f t="shared" si="107"/>
        <v>600</v>
      </c>
      <c r="AX179" s="44">
        <f t="shared" si="116"/>
        <v>150</v>
      </c>
      <c r="AY179" s="44">
        <f t="shared" si="108"/>
        <v>300</v>
      </c>
      <c r="AZ179" s="47">
        <f t="shared" si="117"/>
        <v>2900</v>
      </c>
      <c r="BA179" s="49">
        <f t="shared" si="118"/>
        <v>2.6363636363636362</v>
      </c>
      <c r="BB179" s="43">
        <f t="shared" si="133"/>
        <v>1000</v>
      </c>
      <c r="BC179" s="46">
        <f t="shared" si="119"/>
        <v>0.78539816339744828</v>
      </c>
      <c r="BD179" s="44">
        <f t="shared" si="103"/>
        <v>150</v>
      </c>
      <c r="BE179" s="47">
        <f t="shared" si="120"/>
        <v>1441.3660900948396</v>
      </c>
      <c r="BF179" s="44">
        <f t="shared" si="121"/>
        <v>150</v>
      </c>
      <c r="BG179" s="48">
        <f t="shared" si="122"/>
        <v>188.27499999999998</v>
      </c>
      <c r="BH179" s="48">
        <f t="shared" si="123"/>
        <v>300</v>
      </c>
      <c r="BI179" s="44">
        <f t="shared" si="124"/>
        <v>150</v>
      </c>
      <c r="BJ179" s="44">
        <f t="shared" si="110"/>
        <v>300</v>
      </c>
      <c r="BK179" s="44">
        <f t="shared" si="125"/>
        <v>2700</v>
      </c>
      <c r="BL179" s="49">
        <f t="shared" si="126"/>
        <v>2.7</v>
      </c>
    </row>
    <row r="180" spans="24:64" x14ac:dyDescent="0.25">
      <c r="X180" s="38">
        <v>176</v>
      </c>
      <c r="Y180" s="43">
        <f t="shared" si="130"/>
        <v>1000</v>
      </c>
      <c r="Z180" s="46">
        <f t="shared" si="127"/>
        <v>0.78539816339744828</v>
      </c>
      <c r="AA180" s="44">
        <f t="shared" si="100"/>
        <v>150</v>
      </c>
      <c r="AB180" s="47">
        <f t="shared" si="134"/>
        <v>1441.3660900948396</v>
      </c>
      <c r="AC180" s="44">
        <f t="shared" si="135"/>
        <v>300</v>
      </c>
      <c r="AD180" s="48">
        <f t="shared" si="80"/>
        <v>168.27499999999998</v>
      </c>
      <c r="AE180" s="44">
        <f t="shared" si="136"/>
        <v>900</v>
      </c>
      <c r="AF180" s="47">
        <f t="shared" si="137"/>
        <v>3000</v>
      </c>
      <c r="AG180" s="49">
        <f t="shared" si="138"/>
        <v>3</v>
      </c>
      <c r="AH180" s="43">
        <f t="shared" si="131"/>
        <v>1000</v>
      </c>
      <c r="AI180" s="46">
        <f t="shared" si="111"/>
        <v>0.78539816339744828</v>
      </c>
      <c r="AJ180" s="44">
        <f t="shared" si="101"/>
        <v>150</v>
      </c>
      <c r="AK180" s="47">
        <f t="shared" si="139"/>
        <v>1441.3660900948396</v>
      </c>
      <c r="AL180" s="44">
        <f t="shared" si="140"/>
        <v>150</v>
      </c>
      <c r="AM180" s="48">
        <f t="shared" si="50"/>
        <v>188.27499999999998</v>
      </c>
      <c r="AN180" s="44">
        <f t="shared" si="141"/>
        <v>600</v>
      </c>
      <c r="AO180" s="47">
        <f t="shared" si="142"/>
        <v>2600</v>
      </c>
      <c r="AP180" s="54">
        <f t="shared" si="143"/>
        <v>2.6</v>
      </c>
      <c r="AQ180" s="43">
        <f t="shared" si="132"/>
        <v>1100</v>
      </c>
      <c r="AR180" s="46">
        <f t="shared" si="112"/>
        <v>0.9503317777109126</v>
      </c>
      <c r="AS180" s="44">
        <f t="shared" si="102"/>
        <v>150</v>
      </c>
      <c r="AT180" s="47">
        <f t="shared" si="113"/>
        <v>1191.2116447064789</v>
      </c>
      <c r="AU180" s="44">
        <f t="shared" si="114"/>
        <v>330</v>
      </c>
      <c r="AV180" s="48">
        <f t="shared" si="115"/>
        <v>168.27499999999998</v>
      </c>
      <c r="AW180" s="44">
        <f t="shared" si="107"/>
        <v>600</v>
      </c>
      <c r="AX180" s="44">
        <f t="shared" si="116"/>
        <v>150</v>
      </c>
      <c r="AY180" s="44">
        <f t="shared" si="108"/>
        <v>300</v>
      </c>
      <c r="AZ180" s="47">
        <f t="shared" si="117"/>
        <v>2900</v>
      </c>
      <c r="BA180" s="49">
        <f t="shared" si="118"/>
        <v>2.6363636363636362</v>
      </c>
      <c r="BB180" s="43">
        <f t="shared" si="133"/>
        <v>1000</v>
      </c>
      <c r="BC180" s="46">
        <f t="shared" si="119"/>
        <v>0.78539816339744828</v>
      </c>
      <c r="BD180" s="44">
        <f t="shared" si="103"/>
        <v>150</v>
      </c>
      <c r="BE180" s="47">
        <f t="shared" si="120"/>
        <v>1441.3660900948396</v>
      </c>
      <c r="BF180" s="44">
        <f t="shared" si="121"/>
        <v>150</v>
      </c>
      <c r="BG180" s="48">
        <f t="shared" si="122"/>
        <v>188.27499999999998</v>
      </c>
      <c r="BH180" s="48">
        <f t="shared" si="123"/>
        <v>300</v>
      </c>
      <c r="BI180" s="44">
        <f t="shared" si="124"/>
        <v>150</v>
      </c>
      <c r="BJ180" s="44">
        <f t="shared" si="110"/>
        <v>300</v>
      </c>
      <c r="BK180" s="44">
        <f t="shared" si="125"/>
        <v>2700</v>
      </c>
      <c r="BL180" s="49">
        <f t="shared" si="126"/>
        <v>2.7</v>
      </c>
    </row>
    <row r="181" spans="24:64" x14ac:dyDescent="0.25">
      <c r="X181" s="38">
        <v>177</v>
      </c>
      <c r="Y181" s="43">
        <f t="shared" si="130"/>
        <v>1000</v>
      </c>
      <c r="Z181" s="46">
        <f t="shared" si="127"/>
        <v>0.78539816339744828</v>
      </c>
      <c r="AA181" s="44">
        <f t="shared" si="100"/>
        <v>150</v>
      </c>
      <c r="AB181" s="47">
        <f t="shared" si="134"/>
        <v>1441.3660900948396</v>
      </c>
      <c r="AC181" s="44">
        <f t="shared" si="135"/>
        <v>300</v>
      </c>
      <c r="AD181" s="48">
        <f t="shared" si="80"/>
        <v>168.27499999999998</v>
      </c>
      <c r="AE181" s="44">
        <f t="shared" si="136"/>
        <v>900</v>
      </c>
      <c r="AF181" s="47">
        <f t="shared" si="137"/>
        <v>3000</v>
      </c>
      <c r="AG181" s="49">
        <f t="shared" si="138"/>
        <v>3</v>
      </c>
      <c r="AH181" s="43">
        <f t="shared" si="131"/>
        <v>1000</v>
      </c>
      <c r="AI181" s="46">
        <f t="shared" si="111"/>
        <v>0.78539816339744828</v>
      </c>
      <c r="AJ181" s="44">
        <f t="shared" si="101"/>
        <v>150</v>
      </c>
      <c r="AK181" s="47">
        <f t="shared" si="139"/>
        <v>1441.3660900948396</v>
      </c>
      <c r="AL181" s="44">
        <f t="shared" si="140"/>
        <v>150</v>
      </c>
      <c r="AM181" s="48">
        <f t="shared" si="50"/>
        <v>188.27499999999998</v>
      </c>
      <c r="AN181" s="44">
        <f t="shared" si="141"/>
        <v>600</v>
      </c>
      <c r="AO181" s="47">
        <f t="shared" si="142"/>
        <v>2600</v>
      </c>
      <c r="AP181" s="54">
        <f t="shared" si="143"/>
        <v>2.6</v>
      </c>
      <c r="AQ181" s="43">
        <f t="shared" si="132"/>
        <v>1100</v>
      </c>
      <c r="AR181" s="46">
        <f t="shared" si="112"/>
        <v>0.9503317777109126</v>
      </c>
      <c r="AS181" s="44">
        <f t="shared" si="102"/>
        <v>150</v>
      </c>
      <c r="AT181" s="47">
        <f t="shared" si="113"/>
        <v>1191.2116447064789</v>
      </c>
      <c r="AU181" s="44">
        <f t="shared" si="114"/>
        <v>330</v>
      </c>
      <c r="AV181" s="48">
        <f t="shared" si="115"/>
        <v>168.27499999999998</v>
      </c>
      <c r="AW181" s="44">
        <f t="shared" si="107"/>
        <v>600</v>
      </c>
      <c r="AX181" s="44">
        <f t="shared" si="116"/>
        <v>150</v>
      </c>
      <c r="AY181" s="44">
        <f t="shared" si="108"/>
        <v>300</v>
      </c>
      <c r="AZ181" s="47">
        <f t="shared" si="117"/>
        <v>2900</v>
      </c>
      <c r="BA181" s="49">
        <f t="shared" si="118"/>
        <v>2.6363636363636362</v>
      </c>
      <c r="BB181" s="43">
        <f t="shared" si="133"/>
        <v>1000</v>
      </c>
      <c r="BC181" s="46">
        <f t="shared" si="119"/>
        <v>0.78539816339744828</v>
      </c>
      <c r="BD181" s="44">
        <f t="shared" si="103"/>
        <v>150</v>
      </c>
      <c r="BE181" s="47">
        <f t="shared" si="120"/>
        <v>1441.3660900948396</v>
      </c>
      <c r="BF181" s="44">
        <f t="shared" si="121"/>
        <v>150</v>
      </c>
      <c r="BG181" s="48">
        <f t="shared" si="122"/>
        <v>188.27499999999998</v>
      </c>
      <c r="BH181" s="48">
        <f t="shared" si="123"/>
        <v>300</v>
      </c>
      <c r="BI181" s="44">
        <f t="shared" si="124"/>
        <v>150</v>
      </c>
      <c r="BJ181" s="44">
        <f t="shared" si="110"/>
        <v>300</v>
      </c>
      <c r="BK181" s="44">
        <f t="shared" si="125"/>
        <v>2700</v>
      </c>
      <c r="BL181" s="49">
        <f t="shared" si="126"/>
        <v>2.7</v>
      </c>
    </row>
    <row r="182" spans="24:64" x14ac:dyDescent="0.25">
      <c r="X182" s="38">
        <v>178</v>
      </c>
      <c r="Y182" s="43">
        <f t="shared" si="130"/>
        <v>1000</v>
      </c>
      <c r="Z182" s="46">
        <f t="shared" si="127"/>
        <v>0.78539816339744828</v>
      </c>
      <c r="AA182" s="44">
        <f t="shared" si="100"/>
        <v>150</v>
      </c>
      <c r="AB182" s="47">
        <f t="shared" si="134"/>
        <v>1441.3660900948396</v>
      </c>
      <c r="AC182" s="44">
        <f t="shared" si="135"/>
        <v>300</v>
      </c>
      <c r="AD182" s="48">
        <f t="shared" si="80"/>
        <v>168.27499999999998</v>
      </c>
      <c r="AE182" s="44">
        <f t="shared" si="136"/>
        <v>900</v>
      </c>
      <c r="AF182" s="47">
        <f t="shared" si="137"/>
        <v>3000</v>
      </c>
      <c r="AG182" s="49">
        <f t="shared" si="138"/>
        <v>3</v>
      </c>
      <c r="AH182" s="43">
        <f t="shared" si="131"/>
        <v>1000</v>
      </c>
      <c r="AI182" s="46">
        <f t="shared" si="111"/>
        <v>0.78539816339744828</v>
      </c>
      <c r="AJ182" s="44">
        <f t="shared" si="101"/>
        <v>150</v>
      </c>
      <c r="AK182" s="47">
        <f t="shared" si="139"/>
        <v>1441.3660900948396</v>
      </c>
      <c r="AL182" s="44">
        <f t="shared" si="140"/>
        <v>150</v>
      </c>
      <c r="AM182" s="48">
        <f t="shared" si="50"/>
        <v>188.27499999999998</v>
      </c>
      <c r="AN182" s="44">
        <f t="shared" si="141"/>
        <v>600</v>
      </c>
      <c r="AO182" s="47">
        <f t="shared" si="142"/>
        <v>2600</v>
      </c>
      <c r="AP182" s="54">
        <f t="shared" si="143"/>
        <v>2.6</v>
      </c>
      <c r="AQ182" s="43">
        <f t="shared" si="132"/>
        <v>1100</v>
      </c>
      <c r="AR182" s="46">
        <f t="shared" si="112"/>
        <v>0.9503317777109126</v>
      </c>
      <c r="AS182" s="44">
        <f t="shared" si="102"/>
        <v>150</v>
      </c>
      <c r="AT182" s="47">
        <f t="shared" si="113"/>
        <v>1191.2116447064789</v>
      </c>
      <c r="AU182" s="44">
        <f t="shared" si="114"/>
        <v>330</v>
      </c>
      <c r="AV182" s="48">
        <f t="shared" si="115"/>
        <v>168.27499999999998</v>
      </c>
      <c r="AW182" s="44">
        <f t="shared" si="107"/>
        <v>600</v>
      </c>
      <c r="AX182" s="44">
        <f t="shared" si="116"/>
        <v>150</v>
      </c>
      <c r="AY182" s="44">
        <f t="shared" si="108"/>
        <v>300</v>
      </c>
      <c r="AZ182" s="47">
        <f t="shared" si="117"/>
        <v>2900</v>
      </c>
      <c r="BA182" s="49">
        <f t="shared" si="118"/>
        <v>2.6363636363636362</v>
      </c>
      <c r="BB182" s="43">
        <f t="shared" si="133"/>
        <v>1000</v>
      </c>
      <c r="BC182" s="46">
        <f t="shared" si="119"/>
        <v>0.78539816339744828</v>
      </c>
      <c r="BD182" s="44">
        <f t="shared" si="103"/>
        <v>150</v>
      </c>
      <c r="BE182" s="47">
        <f t="shared" si="120"/>
        <v>1441.3660900948396</v>
      </c>
      <c r="BF182" s="44">
        <f t="shared" si="121"/>
        <v>150</v>
      </c>
      <c r="BG182" s="48">
        <f t="shared" si="122"/>
        <v>188.27499999999998</v>
      </c>
      <c r="BH182" s="48">
        <f t="shared" si="123"/>
        <v>300</v>
      </c>
      <c r="BI182" s="44">
        <f t="shared" si="124"/>
        <v>150</v>
      </c>
      <c r="BJ182" s="44">
        <f t="shared" si="110"/>
        <v>300</v>
      </c>
      <c r="BK182" s="44">
        <f t="shared" si="125"/>
        <v>2700</v>
      </c>
      <c r="BL182" s="49">
        <f t="shared" si="126"/>
        <v>2.7</v>
      </c>
    </row>
    <row r="183" spans="24:64" x14ac:dyDescent="0.25">
      <c r="X183" s="38">
        <v>179</v>
      </c>
      <c r="Y183" s="43">
        <f t="shared" si="130"/>
        <v>1000</v>
      </c>
      <c r="Z183" s="46">
        <f t="shared" si="127"/>
        <v>0.78539816339744828</v>
      </c>
      <c r="AA183" s="44">
        <f t="shared" si="100"/>
        <v>150</v>
      </c>
      <c r="AB183" s="47">
        <f t="shared" si="134"/>
        <v>1441.3660900948396</v>
      </c>
      <c r="AC183" s="44">
        <f t="shared" si="135"/>
        <v>300</v>
      </c>
      <c r="AD183" s="48">
        <f t="shared" si="80"/>
        <v>168.27499999999998</v>
      </c>
      <c r="AE183" s="44">
        <f t="shared" si="136"/>
        <v>900</v>
      </c>
      <c r="AF183" s="47">
        <f t="shared" si="137"/>
        <v>3000</v>
      </c>
      <c r="AG183" s="49">
        <f t="shared" si="138"/>
        <v>3</v>
      </c>
      <c r="AH183" s="43">
        <f t="shared" si="131"/>
        <v>1000</v>
      </c>
      <c r="AI183" s="46">
        <f t="shared" si="111"/>
        <v>0.78539816339744828</v>
      </c>
      <c r="AJ183" s="44">
        <f t="shared" si="101"/>
        <v>150</v>
      </c>
      <c r="AK183" s="47">
        <f t="shared" si="139"/>
        <v>1441.3660900948396</v>
      </c>
      <c r="AL183" s="44">
        <f t="shared" si="140"/>
        <v>150</v>
      </c>
      <c r="AM183" s="48">
        <f t="shared" si="50"/>
        <v>188.27499999999998</v>
      </c>
      <c r="AN183" s="44">
        <f t="shared" si="141"/>
        <v>600</v>
      </c>
      <c r="AO183" s="47">
        <f t="shared" si="142"/>
        <v>2600</v>
      </c>
      <c r="AP183" s="54">
        <f t="shared" si="143"/>
        <v>2.6</v>
      </c>
      <c r="AQ183" s="43">
        <f t="shared" si="132"/>
        <v>1100</v>
      </c>
      <c r="AR183" s="46">
        <f t="shared" si="112"/>
        <v>0.9503317777109126</v>
      </c>
      <c r="AS183" s="44">
        <f t="shared" si="102"/>
        <v>150</v>
      </c>
      <c r="AT183" s="47">
        <f t="shared" si="113"/>
        <v>1191.2116447064789</v>
      </c>
      <c r="AU183" s="44">
        <f t="shared" si="114"/>
        <v>330</v>
      </c>
      <c r="AV183" s="48">
        <f t="shared" si="115"/>
        <v>168.27499999999998</v>
      </c>
      <c r="AW183" s="44">
        <f t="shared" si="107"/>
        <v>600</v>
      </c>
      <c r="AX183" s="44">
        <f t="shared" si="116"/>
        <v>150</v>
      </c>
      <c r="AY183" s="44">
        <f t="shared" si="108"/>
        <v>300</v>
      </c>
      <c r="AZ183" s="47">
        <f t="shared" si="117"/>
        <v>2900</v>
      </c>
      <c r="BA183" s="49">
        <f t="shared" si="118"/>
        <v>2.6363636363636362</v>
      </c>
      <c r="BB183" s="43">
        <f t="shared" si="133"/>
        <v>1000</v>
      </c>
      <c r="BC183" s="46">
        <f t="shared" si="119"/>
        <v>0.78539816339744828</v>
      </c>
      <c r="BD183" s="44">
        <f t="shared" si="103"/>
        <v>150</v>
      </c>
      <c r="BE183" s="47">
        <f t="shared" si="120"/>
        <v>1441.3660900948396</v>
      </c>
      <c r="BF183" s="44">
        <f t="shared" si="121"/>
        <v>150</v>
      </c>
      <c r="BG183" s="48">
        <f t="shared" si="122"/>
        <v>188.27499999999998</v>
      </c>
      <c r="BH183" s="48">
        <f t="shared" si="123"/>
        <v>300</v>
      </c>
      <c r="BI183" s="44">
        <f t="shared" si="124"/>
        <v>150</v>
      </c>
      <c r="BJ183" s="44">
        <f t="shared" si="110"/>
        <v>300</v>
      </c>
      <c r="BK183" s="44">
        <f t="shared" si="125"/>
        <v>2700</v>
      </c>
      <c r="BL183" s="49">
        <f t="shared" si="126"/>
        <v>2.7</v>
      </c>
    </row>
    <row r="184" spans="24:64" x14ac:dyDescent="0.25">
      <c r="X184" s="38">
        <v>180</v>
      </c>
      <c r="Y184" s="43">
        <f t="shared" si="130"/>
        <v>1000</v>
      </c>
      <c r="Z184" s="46">
        <f t="shared" si="127"/>
        <v>0.78539816339744828</v>
      </c>
      <c r="AA184" s="44">
        <f t="shared" si="100"/>
        <v>150</v>
      </c>
      <c r="AB184" s="47">
        <f t="shared" si="134"/>
        <v>1441.3660900948396</v>
      </c>
      <c r="AC184" s="44">
        <f t="shared" si="135"/>
        <v>300</v>
      </c>
      <c r="AD184" s="48">
        <f t="shared" si="80"/>
        <v>168.27499999999998</v>
      </c>
      <c r="AE184" s="44">
        <f t="shared" si="136"/>
        <v>900</v>
      </c>
      <c r="AF184" s="47">
        <f t="shared" si="137"/>
        <v>3000</v>
      </c>
      <c r="AG184" s="49">
        <f t="shared" si="138"/>
        <v>3</v>
      </c>
      <c r="AH184" s="43">
        <f t="shared" si="131"/>
        <v>1000</v>
      </c>
      <c r="AI184" s="46">
        <f t="shared" si="111"/>
        <v>0.78539816339744828</v>
      </c>
      <c r="AJ184" s="44">
        <f t="shared" si="101"/>
        <v>150</v>
      </c>
      <c r="AK184" s="47">
        <f t="shared" si="139"/>
        <v>1441.3660900948396</v>
      </c>
      <c r="AL184" s="44">
        <f t="shared" si="140"/>
        <v>150</v>
      </c>
      <c r="AM184" s="48">
        <f t="shared" si="50"/>
        <v>188.27499999999998</v>
      </c>
      <c r="AN184" s="44">
        <f t="shared" si="141"/>
        <v>600</v>
      </c>
      <c r="AO184" s="47">
        <f t="shared" si="142"/>
        <v>2600</v>
      </c>
      <c r="AP184" s="54">
        <f t="shared" si="143"/>
        <v>2.6</v>
      </c>
      <c r="AQ184" s="43">
        <f t="shared" si="132"/>
        <v>1100</v>
      </c>
      <c r="AR184" s="46">
        <f t="shared" si="112"/>
        <v>0.9503317777109126</v>
      </c>
      <c r="AS184" s="44">
        <f t="shared" si="102"/>
        <v>150</v>
      </c>
      <c r="AT184" s="47">
        <f t="shared" si="113"/>
        <v>1191.2116447064789</v>
      </c>
      <c r="AU184" s="44">
        <f t="shared" si="114"/>
        <v>330</v>
      </c>
      <c r="AV184" s="48">
        <f t="shared" si="115"/>
        <v>168.27499999999998</v>
      </c>
      <c r="AW184" s="44">
        <f t="shared" si="107"/>
        <v>600</v>
      </c>
      <c r="AX184" s="44">
        <f t="shared" si="116"/>
        <v>150</v>
      </c>
      <c r="AY184" s="44">
        <f t="shared" si="108"/>
        <v>300</v>
      </c>
      <c r="AZ184" s="47">
        <f t="shared" si="117"/>
        <v>2900</v>
      </c>
      <c r="BA184" s="49">
        <f t="shared" si="118"/>
        <v>2.6363636363636362</v>
      </c>
      <c r="BB184" s="43">
        <f t="shared" si="133"/>
        <v>1000</v>
      </c>
      <c r="BC184" s="46">
        <f t="shared" si="119"/>
        <v>0.78539816339744828</v>
      </c>
      <c r="BD184" s="44">
        <f t="shared" si="103"/>
        <v>150</v>
      </c>
      <c r="BE184" s="47">
        <f t="shared" si="120"/>
        <v>1441.3660900948396</v>
      </c>
      <c r="BF184" s="44">
        <f t="shared" si="121"/>
        <v>150</v>
      </c>
      <c r="BG184" s="48">
        <f t="shared" si="122"/>
        <v>188.27499999999998</v>
      </c>
      <c r="BH184" s="48">
        <f t="shared" si="123"/>
        <v>300</v>
      </c>
      <c r="BI184" s="44">
        <f t="shared" si="124"/>
        <v>150</v>
      </c>
      <c r="BJ184" s="44">
        <f t="shared" si="110"/>
        <v>300</v>
      </c>
      <c r="BK184" s="44">
        <f t="shared" si="125"/>
        <v>2700</v>
      </c>
      <c r="BL184" s="49">
        <f t="shared" si="126"/>
        <v>2.7</v>
      </c>
    </row>
    <row r="185" spans="24:64" x14ac:dyDescent="0.25">
      <c r="X185" s="38">
        <v>181</v>
      </c>
      <c r="Y185" s="43">
        <f t="shared" si="130"/>
        <v>1000</v>
      </c>
      <c r="Z185" s="46">
        <f t="shared" si="127"/>
        <v>0.78539816339744828</v>
      </c>
      <c r="AA185" s="44">
        <f t="shared" si="100"/>
        <v>150</v>
      </c>
      <c r="AB185" s="47">
        <f t="shared" si="134"/>
        <v>1441.3660900948396</v>
      </c>
      <c r="AC185" s="44">
        <f t="shared" si="135"/>
        <v>300</v>
      </c>
      <c r="AD185" s="48">
        <f t="shared" si="80"/>
        <v>168.27499999999998</v>
      </c>
      <c r="AE185" s="44">
        <f t="shared" si="136"/>
        <v>900</v>
      </c>
      <c r="AF185" s="47">
        <f t="shared" si="137"/>
        <v>3000</v>
      </c>
      <c r="AG185" s="49">
        <f t="shared" si="138"/>
        <v>3</v>
      </c>
      <c r="AH185" s="43">
        <f t="shared" si="131"/>
        <v>1000</v>
      </c>
      <c r="AI185" s="46">
        <f t="shared" si="111"/>
        <v>0.78539816339744828</v>
      </c>
      <c r="AJ185" s="44">
        <f t="shared" si="101"/>
        <v>150</v>
      </c>
      <c r="AK185" s="47">
        <f t="shared" si="139"/>
        <v>1441.3660900948396</v>
      </c>
      <c r="AL185" s="44">
        <f t="shared" si="140"/>
        <v>150</v>
      </c>
      <c r="AM185" s="48">
        <f t="shared" si="50"/>
        <v>188.27499999999998</v>
      </c>
      <c r="AN185" s="44">
        <f t="shared" si="141"/>
        <v>600</v>
      </c>
      <c r="AO185" s="47">
        <f t="shared" si="142"/>
        <v>2600</v>
      </c>
      <c r="AP185" s="54">
        <f t="shared" si="143"/>
        <v>2.6</v>
      </c>
      <c r="AQ185" s="43">
        <f t="shared" si="132"/>
        <v>1100</v>
      </c>
      <c r="AR185" s="46">
        <f t="shared" si="112"/>
        <v>0.9503317777109126</v>
      </c>
      <c r="AS185" s="44">
        <f t="shared" si="102"/>
        <v>150</v>
      </c>
      <c r="AT185" s="47">
        <f t="shared" si="113"/>
        <v>1191.2116447064789</v>
      </c>
      <c r="AU185" s="44">
        <f t="shared" si="114"/>
        <v>330</v>
      </c>
      <c r="AV185" s="48">
        <f t="shared" si="115"/>
        <v>168.27499999999998</v>
      </c>
      <c r="AW185" s="44">
        <f t="shared" si="107"/>
        <v>600</v>
      </c>
      <c r="AX185" s="44">
        <f t="shared" si="116"/>
        <v>150</v>
      </c>
      <c r="AY185" s="44">
        <f t="shared" si="108"/>
        <v>300</v>
      </c>
      <c r="AZ185" s="47">
        <f t="shared" si="117"/>
        <v>2900</v>
      </c>
      <c r="BA185" s="49">
        <f t="shared" si="118"/>
        <v>2.6363636363636362</v>
      </c>
      <c r="BB185" s="43">
        <f t="shared" si="133"/>
        <v>1000</v>
      </c>
      <c r="BC185" s="46">
        <f t="shared" si="119"/>
        <v>0.78539816339744828</v>
      </c>
      <c r="BD185" s="44">
        <f t="shared" si="103"/>
        <v>150</v>
      </c>
      <c r="BE185" s="47">
        <f t="shared" si="120"/>
        <v>1441.3660900948396</v>
      </c>
      <c r="BF185" s="44">
        <f t="shared" si="121"/>
        <v>150</v>
      </c>
      <c r="BG185" s="48">
        <f t="shared" si="122"/>
        <v>188.27499999999998</v>
      </c>
      <c r="BH185" s="48">
        <f t="shared" si="123"/>
        <v>300</v>
      </c>
      <c r="BI185" s="44">
        <f t="shared" si="124"/>
        <v>150</v>
      </c>
      <c r="BJ185" s="44">
        <f t="shared" si="110"/>
        <v>300</v>
      </c>
      <c r="BK185" s="44">
        <f t="shared" si="125"/>
        <v>2700</v>
      </c>
      <c r="BL185" s="49">
        <f t="shared" si="126"/>
        <v>2.7</v>
      </c>
    </row>
    <row r="186" spans="24:64" x14ac:dyDescent="0.25">
      <c r="X186" s="38">
        <v>182</v>
      </c>
      <c r="Y186" s="43">
        <f t="shared" si="130"/>
        <v>1000</v>
      </c>
      <c r="Z186" s="46">
        <f t="shared" si="127"/>
        <v>0.78539816339744828</v>
      </c>
      <c r="AA186" s="44">
        <f t="shared" si="100"/>
        <v>150</v>
      </c>
      <c r="AB186" s="47">
        <f t="shared" si="134"/>
        <v>1441.3660900948396</v>
      </c>
      <c r="AC186" s="44">
        <f t="shared" si="135"/>
        <v>300</v>
      </c>
      <c r="AD186" s="48">
        <f t="shared" si="80"/>
        <v>168.27499999999998</v>
      </c>
      <c r="AE186" s="44">
        <f t="shared" si="136"/>
        <v>900</v>
      </c>
      <c r="AF186" s="47">
        <f t="shared" si="137"/>
        <v>3000</v>
      </c>
      <c r="AG186" s="49">
        <f t="shared" si="138"/>
        <v>3</v>
      </c>
      <c r="AH186" s="43">
        <f t="shared" si="131"/>
        <v>1000</v>
      </c>
      <c r="AI186" s="46">
        <f t="shared" si="111"/>
        <v>0.78539816339744828</v>
      </c>
      <c r="AJ186" s="44">
        <f t="shared" si="101"/>
        <v>150</v>
      </c>
      <c r="AK186" s="47">
        <f t="shared" si="139"/>
        <v>1441.3660900948396</v>
      </c>
      <c r="AL186" s="44">
        <f t="shared" si="140"/>
        <v>150</v>
      </c>
      <c r="AM186" s="48">
        <f t="shared" si="50"/>
        <v>188.27499999999998</v>
      </c>
      <c r="AN186" s="44">
        <f t="shared" si="141"/>
        <v>600</v>
      </c>
      <c r="AO186" s="47">
        <f t="shared" si="142"/>
        <v>2600</v>
      </c>
      <c r="AP186" s="54">
        <f t="shared" si="143"/>
        <v>2.6</v>
      </c>
      <c r="AQ186" s="43">
        <f t="shared" si="132"/>
        <v>1100</v>
      </c>
      <c r="AR186" s="46">
        <f t="shared" si="112"/>
        <v>0.9503317777109126</v>
      </c>
      <c r="AS186" s="44">
        <f t="shared" si="102"/>
        <v>150</v>
      </c>
      <c r="AT186" s="47">
        <f t="shared" si="113"/>
        <v>1191.2116447064789</v>
      </c>
      <c r="AU186" s="44">
        <f t="shared" si="114"/>
        <v>330</v>
      </c>
      <c r="AV186" s="48">
        <f t="shared" si="115"/>
        <v>168.27499999999998</v>
      </c>
      <c r="AW186" s="44">
        <f t="shared" si="107"/>
        <v>600</v>
      </c>
      <c r="AX186" s="44">
        <f t="shared" si="116"/>
        <v>150</v>
      </c>
      <c r="AY186" s="44">
        <f t="shared" si="108"/>
        <v>300</v>
      </c>
      <c r="AZ186" s="47">
        <f t="shared" si="117"/>
        <v>2900</v>
      </c>
      <c r="BA186" s="49">
        <f t="shared" si="118"/>
        <v>2.6363636363636362</v>
      </c>
      <c r="BB186" s="43">
        <f t="shared" si="133"/>
        <v>1000</v>
      </c>
      <c r="BC186" s="46">
        <f t="shared" si="119"/>
        <v>0.78539816339744828</v>
      </c>
      <c r="BD186" s="44">
        <f t="shared" si="103"/>
        <v>150</v>
      </c>
      <c r="BE186" s="47">
        <f t="shared" si="120"/>
        <v>1441.3660900948396</v>
      </c>
      <c r="BF186" s="44">
        <f t="shared" si="121"/>
        <v>150</v>
      </c>
      <c r="BG186" s="48">
        <f t="shared" si="122"/>
        <v>188.27499999999998</v>
      </c>
      <c r="BH186" s="48">
        <f t="shared" si="123"/>
        <v>300</v>
      </c>
      <c r="BI186" s="44">
        <f t="shared" si="124"/>
        <v>150</v>
      </c>
      <c r="BJ186" s="44">
        <f t="shared" si="110"/>
        <v>300</v>
      </c>
      <c r="BK186" s="44">
        <f t="shared" si="125"/>
        <v>2700</v>
      </c>
      <c r="BL186" s="49">
        <f t="shared" si="126"/>
        <v>2.7</v>
      </c>
    </row>
    <row r="187" spans="24:64" x14ac:dyDescent="0.25">
      <c r="X187" s="38">
        <v>183</v>
      </c>
      <c r="Y187" s="43">
        <f t="shared" si="130"/>
        <v>1000</v>
      </c>
      <c r="Z187" s="46">
        <f t="shared" si="127"/>
        <v>0.78539816339744828</v>
      </c>
      <c r="AA187" s="44">
        <f t="shared" si="100"/>
        <v>150</v>
      </c>
      <c r="AB187" s="47">
        <f t="shared" si="134"/>
        <v>1441.3660900948396</v>
      </c>
      <c r="AC187" s="44">
        <f t="shared" si="135"/>
        <v>300</v>
      </c>
      <c r="AD187" s="48">
        <f t="shared" si="80"/>
        <v>168.27499999999998</v>
      </c>
      <c r="AE187" s="44">
        <f t="shared" si="136"/>
        <v>900</v>
      </c>
      <c r="AF187" s="47">
        <f t="shared" si="137"/>
        <v>3000</v>
      </c>
      <c r="AG187" s="49">
        <f t="shared" si="138"/>
        <v>3</v>
      </c>
      <c r="AH187" s="43">
        <f t="shared" si="131"/>
        <v>1000</v>
      </c>
      <c r="AI187" s="46">
        <f t="shared" si="111"/>
        <v>0.78539816339744828</v>
      </c>
      <c r="AJ187" s="44">
        <f t="shared" si="101"/>
        <v>150</v>
      </c>
      <c r="AK187" s="47">
        <f t="shared" si="139"/>
        <v>1441.3660900948396</v>
      </c>
      <c r="AL187" s="44">
        <f t="shared" si="140"/>
        <v>150</v>
      </c>
      <c r="AM187" s="48">
        <f t="shared" si="50"/>
        <v>188.27499999999998</v>
      </c>
      <c r="AN187" s="44">
        <f t="shared" si="141"/>
        <v>600</v>
      </c>
      <c r="AO187" s="47">
        <f t="shared" si="142"/>
        <v>2600</v>
      </c>
      <c r="AP187" s="54">
        <f t="shared" si="143"/>
        <v>2.6</v>
      </c>
      <c r="AQ187" s="43">
        <f t="shared" si="132"/>
        <v>1100</v>
      </c>
      <c r="AR187" s="46">
        <f t="shared" si="112"/>
        <v>0.9503317777109126</v>
      </c>
      <c r="AS187" s="44">
        <f t="shared" si="102"/>
        <v>150</v>
      </c>
      <c r="AT187" s="47">
        <f t="shared" si="113"/>
        <v>1191.2116447064789</v>
      </c>
      <c r="AU187" s="44">
        <f t="shared" si="114"/>
        <v>330</v>
      </c>
      <c r="AV187" s="48">
        <f t="shared" si="115"/>
        <v>168.27499999999998</v>
      </c>
      <c r="AW187" s="44">
        <f t="shared" si="107"/>
        <v>600</v>
      </c>
      <c r="AX187" s="44">
        <f t="shared" si="116"/>
        <v>150</v>
      </c>
      <c r="AY187" s="44">
        <f t="shared" si="108"/>
        <v>300</v>
      </c>
      <c r="AZ187" s="47">
        <f t="shared" si="117"/>
        <v>2900</v>
      </c>
      <c r="BA187" s="49">
        <f t="shared" si="118"/>
        <v>2.6363636363636362</v>
      </c>
      <c r="BB187" s="43">
        <f t="shared" si="133"/>
        <v>1000</v>
      </c>
      <c r="BC187" s="46">
        <f t="shared" si="119"/>
        <v>0.78539816339744828</v>
      </c>
      <c r="BD187" s="44">
        <f t="shared" si="103"/>
        <v>150</v>
      </c>
      <c r="BE187" s="47">
        <f t="shared" si="120"/>
        <v>1441.3660900948396</v>
      </c>
      <c r="BF187" s="44">
        <f t="shared" si="121"/>
        <v>150</v>
      </c>
      <c r="BG187" s="48">
        <f t="shared" si="122"/>
        <v>188.27499999999998</v>
      </c>
      <c r="BH187" s="48">
        <f t="shared" si="123"/>
        <v>300</v>
      </c>
      <c r="BI187" s="44">
        <f t="shared" si="124"/>
        <v>150</v>
      </c>
      <c r="BJ187" s="44">
        <f t="shared" si="110"/>
        <v>300</v>
      </c>
      <c r="BK187" s="44">
        <f t="shared" si="125"/>
        <v>2700</v>
      </c>
      <c r="BL187" s="49">
        <f t="shared" si="126"/>
        <v>2.7</v>
      </c>
    </row>
    <row r="188" spans="24:64" x14ac:dyDescent="0.25">
      <c r="X188" s="38">
        <v>184</v>
      </c>
      <c r="Y188" s="43">
        <f t="shared" si="130"/>
        <v>1000</v>
      </c>
      <c r="Z188" s="46">
        <f t="shared" si="127"/>
        <v>0.78539816339744828</v>
      </c>
      <c r="AA188" s="44">
        <f t="shared" si="100"/>
        <v>150</v>
      </c>
      <c r="AB188" s="47">
        <f t="shared" si="134"/>
        <v>1441.3660900948396</v>
      </c>
      <c r="AC188" s="44">
        <f t="shared" si="135"/>
        <v>300</v>
      </c>
      <c r="AD188" s="48">
        <f t="shared" si="80"/>
        <v>168.27499999999998</v>
      </c>
      <c r="AE188" s="44">
        <f t="shared" si="136"/>
        <v>900</v>
      </c>
      <c r="AF188" s="47">
        <f t="shared" si="137"/>
        <v>3000</v>
      </c>
      <c r="AG188" s="49">
        <f t="shared" si="138"/>
        <v>3</v>
      </c>
      <c r="AH188" s="43">
        <f t="shared" si="131"/>
        <v>1000</v>
      </c>
      <c r="AI188" s="46">
        <f t="shared" si="111"/>
        <v>0.78539816339744828</v>
      </c>
      <c r="AJ188" s="44">
        <f t="shared" si="101"/>
        <v>150</v>
      </c>
      <c r="AK188" s="47">
        <f t="shared" si="139"/>
        <v>1441.3660900948396</v>
      </c>
      <c r="AL188" s="44">
        <f t="shared" si="140"/>
        <v>150</v>
      </c>
      <c r="AM188" s="48">
        <f t="shared" si="50"/>
        <v>188.27499999999998</v>
      </c>
      <c r="AN188" s="44">
        <f t="shared" si="141"/>
        <v>600</v>
      </c>
      <c r="AO188" s="47">
        <f t="shared" si="142"/>
        <v>2600</v>
      </c>
      <c r="AP188" s="54">
        <f t="shared" si="143"/>
        <v>2.6</v>
      </c>
      <c r="AQ188" s="43">
        <f t="shared" si="132"/>
        <v>1100</v>
      </c>
      <c r="AR188" s="46">
        <f t="shared" si="112"/>
        <v>0.9503317777109126</v>
      </c>
      <c r="AS188" s="44">
        <f t="shared" si="102"/>
        <v>150</v>
      </c>
      <c r="AT188" s="47">
        <f t="shared" si="113"/>
        <v>1191.2116447064789</v>
      </c>
      <c r="AU188" s="44">
        <f t="shared" si="114"/>
        <v>330</v>
      </c>
      <c r="AV188" s="48">
        <f t="shared" si="115"/>
        <v>168.27499999999998</v>
      </c>
      <c r="AW188" s="44">
        <f t="shared" si="107"/>
        <v>600</v>
      </c>
      <c r="AX188" s="44">
        <f t="shared" si="116"/>
        <v>150</v>
      </c>
      <c r="AY188" s="44">
        <f t="shared" si="108"/>
        <v>300</v>
      </c>
      <c r="AZ188" s="47">
        <f t="shared" si="117"/>
        <v>2900</v>
      </c>
      <c r="BA188" s="49">
        <f t="shared" si="118"/>
        <v>2.6363636363636362</v>
      </c>
      <c r="BB188" s="43">
        <f t="shared" si="133"/>
        <v>1000</v>
      </c>
      <c r="BC188" s="46">
        <f t="shared" si="119"/>
        <v>0.78539816339744828</v>
      </c>
      <c r="BD188" s="44">
        <f t="shared" si="103"/>
        <v>150</v>
      </c>
      <c r="BE188" s="47">
        <f t="shared" si="120"/>
        <v>1441.3660900948396</v>
      </c>
      <c r="BF188" s="44">
        <f t="shared" si="121"/>
        <v>150</v>
      </c>
      <c r="BG188" s="48">
        <f t="shared" si="122"/>
        <v>188.27499999999998</v>
      </c>
      <c r="BH188" s="48">
        <f t="shared" si="123"/>
        <v>300</v>
      </c>
      <c r="BI188" s="44">
        <f t="shared" si="124"/>
        <v>150</v>
      </c>
      <c r="BJ188" s="44">
        <f t="shared" si="110"/>
        <v>300</v>
      </c>
      <c r="BK188" s="44">
        <f t="shared" si="125"/>
        <v>2700</v>
      </c>
      <c r="BL188" s="49">
        <f t="shared" si="126"/>
        <v>2.7</v>
      </c>
    </row>
    <row r="189" spans="24:64" x14ac:dyDescent="0.25">
      <c r="X189" s="38">
        <v>185</v>
      </c>
      <c r="Y189" s="43">
        <f t="shared" si="130"/>
        <v>1000</v>
      </c>
      <c r="Z189" s="46">
        <f t="shared" si="127"/>
        <v>0.78539816339744828</v>
      </c>
      <c r="AA189" s="44">
        <f t="shared" si="100"/>
        <v>150</v>
      </c>
      <c r="AB189" s="47">
        <f t="shared" si="134"/>
        <v>1441.3660900948396</v>
      </c>
      <c r="AC189" s="44">
        <f t="shared" si="135"/>
        <v>300</v>
      </c>
      <c r="AD189" s="48">
        <f t="shared" si="80"/>
        <v>168.27499999999998</v>
      </c>
      <c r="AE189" s="44">
        <f t="shared" si="136"/>
        <v>900</v>
      </c>
      <c r="AF189" s="47">
        <f t="shared" si="137"/>
        <v>3000</v>
      </c>
      <c r="AG189" s="49">
        <f t="shared" si="138"/>
        <v>3</v>
      </c>
      <c r="AH189" s="43">
        <f t="shared" si="131"/>
        <v>1000</v>
      </c>
      <c r="AI189" s="46">
        <f t="shared" si="111"/>
        <v>0.78539816339744828</v>
      </c>
      <c r="AJ189" s="44">
        <f t="shared" si="101"/>
        <v>150</v>
      </c>
      <c r="AK189" s="47">
        <f t="shared" si="139"/>
        <v>1441.3660900948396</v>
      </c>
      <c r="AL189" s="44">
        <f t="shared" si="140"/>
        <v>150</v>
      </c>
      <c r="AM189" s="48">
        <f t="shared" si="50"/>
        <v>188.27499999999998</v>
      </c>
      <c r="AN189" s="44">
        <f t="shared" si="141"/>
        <v>600</v>
      </c>
      <c r="AO189" s="47">
        <f t="shared" si="142"/>
        <v>2600</v>
      </c>
      <c r="AP189" s="54">
        <f t="shared" si="143"/>
        <v>2.6</v>
      </c>
      <c r="AQ189" s="43">
        <f t="shared" si="132"/>
        <v>1100</v>
      </c>
      <c r="AR189" s="46">
        <f t="shared" si="112"/>
        <v>0.9503317777109126</v>
      </c>
      <c r="AS189" s="44">
        <f t="shared" si="102"/>
        <v>150</v>
      </c>
      <c r="AT189" s="47">
        <f t="shared" si="113"/>
        <v>1191.2116447064789</v>
      </c>
      <c r="AU189" s="44">
        <f t="shared" si="114"/>
        <v>330</v>
      </c>
      <c r="AV189" s="48">
        <f t="shared" si="115"/>
        <v>168.27499999999998</v>
      </c>
      <c r="AW189" s="44">
        <f t="shared" si="107"/>
        <v>600</v>
      </c>
      <c r="AX189" s="44">
        <f t="shared" si="116"/>
        <v>150</v>
      </c>
      <c r="AY189" s="44">
        <f t="shared" si="108"/>
        <v>300</v>
      </c>
      <c r="AZ189" s="47">
        <f t="shared" si="117"/>
        <v>2900</v>
      </c>
      <c r="BA189" s="49">
        <f t="shared" si="118"/>
        <v>2.6363636363636362</v>
      </c>
      <c r="BB189" s="43">
        <f t="shared" si="133"/>
        <v>1000</v>
      </c>
      <c r="BC189" s="46">
        <f t="shared" si="119"/>
        <v>0.78539816339744828</v>
      </c>
      <c r="BD189" s="44">
        <f t="shared" si="103"/>
        <v>150</v>
      </c>
      <c r="BE189" s="47">
        <f t="shared" si="120"/>
        <v>1441.3660900948396</v>
      </c>
      <c r="BF189" s="44">
        <f t="shared" si="121"/>
        <v>150</v>
      </c>
      <c r="BG189" s="48">
        <f t="shared" si="122"/>
        <v>188.27499999999998</v>
      </c>
      <c r="BH189" s="48">
        <f t="shared" si="123"/>
        <v>300</v>
      </c>
      <c r="BI189" s="44">
        <f t="shared" si="124"/>
        <v>150</v>
      </c>
      <c r="BJ189" s="44">
        <f t="shared" si="110"/>
        <v>300</v>
      </c>
      <c r="BK189" s="44">
        <f t="shared" si="125"/>
        <v>2700</v>
      </c>
      <c r="BL189" s="49">
        <f t="shared" si="126"/>
        <v>2.7</v>
      </c>
    </row>
    <row r="190" spans="24:64" x14ac:dyDescent="0.25">
      <c r="X190" s="38">
        <v>186</v>
      </c>
      <c r="Y190" s="43">
        <f t="shared" si="130"/>
        <v>1000</v>
      </c>
      <c r="Z190" s="46">
        <f t="shared" si="127"/>
        <v>0.78539816339744828</v>
      </c>
      <c r="AA190" s="44">
        <f t="shared" si="100"/>
        <v>150</v>
      </c>
      <c r="AB190" s="47">
        <f t="shared" si="134"/>
        <v>1441.3660900948396</v>
      </c>
      <c r="AC190" s="44">
        <f t="shared" si="135"/>
        <v>300</v>
      </c>
      <c r="AD190" s="48">
        <f t="shared" si="80"/>
        <v>168.27499999999998</v>
      </c>
      <c r="AE190" s="44">
        <f t="shared" si="136"/>
        <v>900</v>
      </c>
      <c r="AF190" s="47">
        <f t="shared" si="137"/>
        <v>3000</v>
      </c>
      <c r="AG190" s="49">
        <f t="shared" si="138"/>
        <v>3</v>
      </c>
      <c r="AH190" s="43">
        <f t="shared" si="131"/>
        <v>1000</v>
      </c>
      <c r="AI190" s="46">
        <f t="shared" si="111"/>
        <v>0.78539816339744828</v>
      </c>
      <c r="AJ190" s="44">
        <f t="shared" si="101"/>
        <v>150</v>
      </c>
      <c r="AK190" s="47">
        <f t="shared" si="139"/>
        <v>1441.3660900948396</v>
      </c>
      <c r="AL190" s="44">
        <f t="shared" si="140"/>
        <v>150</v>
      </c>
      <c r="AM190" s="48">
        <f t="shared" si="50"/>
        <v>188.27499999999998</v>
      </c>
      <c r="AN190" s="44">
        <f t="shared" si="141"/>
        <v>600</v>
      </c>
      <c r="AO190" s="47">
        <f t="shared" si="142"/>
        <v>2600</v>
      </c>
      <c r="AP190" s="54">
        <f t="shared" si="143"/>
        <v>2.6</v>
      </c>
      <c r="AQ190" s="43">
        <f t="shared" si="132"/>
        <v>1100</v>
      </c>
      <c r="AR190" s="46">
        <f t="shared" si="112"/>
        <v>0.9503317777109126</v>
      </c>
      <c r="AS190" s="44">
        <f t="shared" si="102"/>
        <v>150</v>
      </c>
      <c r="AT190" s="47">
        <f t="shared" si="113"/>
        <v>1191.2116447064789</v>
      </c>
      <c r="AU190" s="44">
        <f t="shared" si="114"/>
        <v>330</v>
      </c>
      <c r="AV190" s="48">
        <f t="shared" si="115"/>
        <v>168.27499999999998</v>
      </c>
      <c r="AW190" s="44">
        <f t="shared" si="107"/>
        <v>600</v>
      </c>
      <c r="AX190" s="44">
        <f t="shared" si="116"/>
        <v>150</v>
      </c>
      <c r="AY190" s="44">
        <f t="shared" si="108"/>
        <v>300</v>
      </c>
      <c r="AZ190" s="47">
        <f t="shared" si="117"/>
        <v>2900</v>
      </c>
      <c r="BA190" s="49">
        <f t="shared" si="118"/>
        <v>2.6363636363636362</v>
      </c>
      <c r="BB190" s="43">
        <f t="shared" si="133"/>
        <v>1000</v>
      </c>
      <c r="BC190" s="46">
        <f t="shared" si="119"/>
        <v>0.78539816339744828</v>
      </c>
      <c r="BD190" s="44">
        <f t="shared" si="103"/>
        <v>150</v>
      </c>
      <c r="BE190" s="47">
        <f t="shared" si="120"/>
        <v>1441.3660900948396</v>
      </c>
      <c r="BF190" s="44">
        <f t="shared" si="121"/>
        <v>150</v>
      </c>
      <c r="BG190" s="48">
        <f t="shared" si="122"/>
        <v>188.27499999999998</v>
      </c>
      <c r="BH190" s="48">
        <f t="shared" si="123"/>
        <v>300</v>
      </c>
      <c r="BI190" s="44">
        <f t="shared" si="124"/>
        <v>150</v>
      </c>
      <c r="BJ190" s="44">
        <f t="shared" si="110"/>
        <v>300</v>
      </c>
      <c r="BK190" s="44">
        <f t="shared" si="125"/>
        <v>2700</v>
      </c>
      <c r="BL190" s="49">
        <f t="shared" si="126"/>
        <v>2.7</v>
      </c>
    </row>
    <row r="191" spans="24:64" x14ac:dyDescent="0.25">
      <c r="X191" s="38">
        <v>187</v>
      </c>
      <c r="Y191" s="43">
        <f t="shared" si="130"/>
        <v>1000</v>
      </c>
      <c r="Z191" s="46">
        <f t="shared" si="127"/>
        <v>0.78539816339744828</v>
      </c>
      <c r="AA191" s="44">
        <f t="shared" si="100"/>
        <v>150</v>
      </c>
      <c r="AB191" s="47">
        <f t="shared" si="134"/>
        <v>1441.3660900948396</v>
      </c>
      <c r="AC191" s="44">
        <f t="shared" si="135"/>
        <v>300</v>
      </c>
      <c r="AD191" s="48">
        <f t="shared" si="80"/>
        <v>168.27499999999998</v>
      </c>
      <c r="AE191" s="44">
        <f t="shared" si="136"/>
        <v>900</v>
      </c>
      <c r="AF191" s="47">
        <f t="shared" si="137"/>
        <v>3000</v>
      </c>
      <c r="AG191" s="49">
        <f t="shared" si="138"/>
        <v>3</v>
      </c>
      <c r="AH191" s="43">
        <f t="shared" si="131"/>
        <v>1000</v>
      </c>
      <c r="AI191" s="46">
        <f t="shared" si="111"/>
        <v>0.78539816339744828</v>
      </c>
      <c r="AJ191" s="44">
        <f t="shared" si="101"/>
        <v>150</v>
      </c>
      <c r="AK191" s="47">
        <f t="shared" si="139"/>
        <v>1441.3660900948396</v>
      </c>
      <c r="AL191" s="44">
        <f t="shared" si="140"/>
        <v>150</v>
      </c>
      <c r="AM191" s="48">
        <f t="shared" si="50"/>
        <v>188.27499999999998</v>
      </c>
      <c r="AN191" s="44">
        <f t="shared" si="141"/>
        <v>600</v>
      </c>
      <c r="AO191" s="47">
        <f t="shared" si="142"/>
        <v>2600</v>
      </c>
      <c r="AP191" s="54">
        <f t="shared" si="143"/>
        <v>2.6</v>
      </c>
      <c r="AQ191" s="43">
        <f t="shared" si="132"/>
        <v>1100</v>
      </c>
      <c r="AR191" s="46">
        <f t="shared" si="112"/>
        <v>0.9503317777109126</v>
      </c>
      <c r="AS191" s="44">
        <f t="shared" si="102"/>
        <v>150</v>
      </c>
      <c r="AT191" s="47">
        <f t="shared" si="113"/>
        <v>1191.2116447064789</v>
      </c>
      <c r="AU191" s="44">
        <f t="shared" si="114"/>
        <v>330</v>
      </c>
      <c r="AV191" s="48">
        <f t="shared" si="115"/>
        <v>168.27499999999998</v>
      </c>
      <c r="AW191" s="44">
        <f t="shared" si="107"/>
        <v>600</v>
      </c>
      <c r="AX191" s="44">
        <f t="shared" si="116"/>
        <v>150</v>
      </c>
      <c r="AY191" s="44">
        <f t="shared" si="108"/>
        <v>300</v>
      </c>
      <c r="AZ191" s="47">
        <f t="shared" si="117"/>
        <v>2900</v>
      </c>
      <c r="BA191" s="49">
        <f t="shared" si="118"/>
        <v>2.6363636363636362</v>
      </c>
      <c r="BB191" s="43">
        <f t="shared" si="133"/>
        <v>1000</v>
      </c>
      <c r="BC191" s="46">
        <f t="shared" si="119"/>
        <v>0.78539816339744828</v>
      </c>
      <c r="BD191" s="44">
        <f t="shared" si="103"/>
        <v>150</v>
      </c>
      <c r="BE191" s="47">
        <f t="shared" si="120"/>
        <v>1441.3660900948396</v>
      </c>
      <c r="BF191" s="44">
        <f t="shared" si="121"/>
        <v>150</v>
      </c>
      <c r="BG191" s="48">
        <f t="shared" si="122"/>
        <v>188.27499999999998</v>
      </c>
      <c r="BH191" s="48">
        <f t="shared" si="123"/>
        <v>300</v>
      </c>
      <c r="BI191" s="44">
        <f t="shared" si="124"/>
        <v>150</v>
      </c>
      <c r="BJ191" s="44">
        <f t="shared" si="110"/>
        <v>300</v>
      </c>
      <c r="BK191" s="44">
        <f t="shared" si="125"/>
        <v>2700</v>
      </c>
      <c r="BL191" s="49">
        <f t="shared" si="126"/>
        <v>2.7</v>
      </c>
    </row>
    <row r="192" spans="24:64" x14ac:dyDescent="0.25">
      <c r="X192" s="38">
        <v>188</v>
      </c>
      <c r="Y192" s="43">
        <f t="shared" si="130"/>
        <v>1000</v>
      </c>
      <c r="Z192" s="46">
        <f t="shared" si="127"/>
        <v>0.78539816339744828</v>
      </c>
      <c r="AA192" s="44">
        <f t="shared" si="100"/>
        <v>150</v>
      </c>
      <c r="AB192" s="47">
        <f t="shared" si="134"/>
        <v>1441.3660900948396</v>
      </c>
      <c r="AC192" s="44">
        <f t="shared" si="135"/>
        <v>300</v>
      </c>
      <c r="AD192" s="48">
        <f t="shared" si="80"/>
        <v>168.27499999999998</v>
      </c>
      <c r="AE192" s="44">
        <f t="shared" si="136"/>
        <v>900</v>
      </c>
      <c r="AF192" s="47">
        <f t="shared" si="137"/>
        <v>3000</v>
      </c>
      <c r="AG192" s="49">
        <f t="shared" si="138"/>
        <v>3</v>
      </c>
      <c r="AH192" s="43">
        <f t="shared" si="131"/>
        <v>1000</v>
      </c>
      <c r="AI192" s="46">
        <f t="shared" si="111"/>
        <v>0.78539816339744828</v>
      </c>
      <c r="AJ192" s="44">
        <f t="shared" si="101"/>
        <v>150</v>
      </c>
      <c r="AK192" s="47">
        <f t="shared" si="139"/>
        <v>1441.3660900948396</v>
      </c>
      <c r="AL192" s="44">
        <f t="shared" si="140"/>
        <v>150</v>
      </c>
      <c r="AM192" s="48">
        <f t="shared" si="50"/>
        <v>188.27499999999998</v>
      </c>
      <c r="AN192" s="44">
        <f t="shared" si="141"/>
        <v>600</v>
      </c>
      <c r="AO192" s="47">
        <f t="shared" si="142"/>
        <v>2600</v>
      </c>
      <c r="AP192" s="54">
        <f t="shared" si="143"/>
        <v>2.6</v>
      </c>
      <c r="AQ192" s="43">
        <f t="shared" si="132"/>
        <v>1100</v>
      </c>
      <c r="AR192" s="46">
        <f t="shared" si="112"/>
        <v>0.9503317777109126</v>
      </c>
      <c r="AS192" s="44">
        <f t="shared" si="102"/>
        <v>150</v>
      </c>
      <c r="AT192" s="47">
        <f t="shared" si="113"/>
        <v>1191.2116447064789</v>
      </c>
      <c r="AU192" s="44">
        <f t="shared" si="114"/>
        <v>330</v>
      </c>
      <c r="AV192" s="48">
        <f t="shared" si="115"/>
        <v>168.27499999999998</v>
      </c>
      <c r="AW192" s="44">
        <f t="shared" si="107"/>
        <v>600</v>
      </c>
      <c r="AX192" s="44">
        <f t="shared" si="116"/>
        <v>150</v>
      </c>
      <c r="AY192" s="44">
        <f t="shared" si="108"/>
        <v>300</v>
      </c>
      <c r="AZ192" s="47">
        <f t="shared" si="117"/>
        <v>2900</v>
      </c>
      <c r="BA192" s="49">
        <f t="shared" si="118"/>
        <v>2.6363636363636362</v>
      </c>
      <c r="BB192" s="43">
        <f t="shared" si="133"/>
        <v>1000</v>
      </c>
      <c r="BC192" s="46">
        <f t="shared" si="119"/>
        <v>0.78539816339744828</v>
      </c>
      <c r="BD192" s="44">
        <f t="shared" si="103"/>
        <v>150</v>
      </c>
      <c r="BE192" s="47">
        <f t="shared" si="120"/>
        <v>1441.3660900948396</v>
      </c>
      <c r="BF192" s="44">
        <f t="shared" si="121"/>
        <v>150</v>
      </c>
      <c r="BG192" s="48">
        <f t="shared" si="122"/>
        <v>188.27499999999998</v>
      </c>
      <c r="BH192" s="48">
        <f t="shared" si="123"/>
        <v>300</v>
      </c>
      <c r="BI192" s="44">
        <f t="shared" si="124"/>
        <v>150</v>
      </c>
      <c r="BJ192" s="44">
        <f t="shared" si="110"/>
        <v>300</v>
      </c>
      <c r="BK192" s="44">
        <f t="shared" si="125"/>
        <v>2700</v>
      </c>
      <c r="BL192" s="49">
        <f t="shared" si="126"/>
        <v>2.7</v>
      </c>
    </row>
    <row r="193" spans="24:65" x14ac:dyDescent="0.25">
      <c r="X193" s="38">
        <v>189</v>
      </c>
      <c r="Y193" s="43">
        <f t="shared" si="130"/>
        <v>1000</v>
      </c>
      <c r="Z193" s="46">
        <f t="shared" si="127"/>
        <v>0.78539816339744828</v>
      </c>
      <c r="AA193" s="44">
        <f t="shared" si="100"/>
        <v>150</v>
      </c>
      <c r="AB193" s="47">
        <f t="shared" si="134"/>
        <v>1441.3660900948396</v>
      </c>
      <c r="AC193" s="44">
        <f t="shared" si="135"/>
        <v>300</v>
      </c>
      <c r="AD193" s="48">
        <f t="shared" si="80"/>
        <v>168.27499999999998</v>
      </c>
      <c r="AE193" s="44">
        <f t="shared" si="136"/>
        <v>900</v>
      </c>
      <c r="AF193" s="47">
        <f t="shared" si="137"/>
        <v>3000</v>
      </c>
      <c r="AG193" s="49">
        <f t="shared" si="138"/>
        <v>3</v>
      </c>
      <c r="AH193" s="43">
        <f t="shared" si="131"/>
        <v>1000</v>
      </c>
      <c r="AI193" s="46">
        <f t="shared" si="111"/>
        <v>0.78539816339744828</v>
      </c>
      <c r="AJ193" s="44">
        <f t="shared" si="101"/>
        <v>150</v>
      </c>
      <c r="AK193" s="47">
        <f t="shared" si="139"/>
        <v>1441.3660900948396</v>
      </c>
      <c r="AL193" s="44">
        <f t="shared" si="140"/>
        <v>150</v>
      </c>
      <c r="AM193" s="48">
        <f t="shared" si="50"/>
        <v>188.27499999999998</v>
      </c>
      <c r="AN193" s="44">
        <f t="shared" si="141"/>
        <v>600</v>
      </c>
      <c r="AO193" s="47">
        <f t="shared" si="142"/>
        <v>2600</v>
      </c>
      <c r="AP193" s="54">
        <f t="shared" si="143"/>
        <v>2.6</v>
      </c>
      <c r="AQ193" s="43">
        <f t="shared" si="132"/>
        <v>1100</v>
      </c>
      <c r="AR193" s="46">
        <f t="shared" si="112"/>
        <v>0.9503317777109126</v>
      </c>
      <c r="AS193" s="44">
        <f t="shared" si="102"/>
        <v>150</v>
      </c>
      <c r="AT193" s="47">
        <f t="shared" si="113"/>
        <v>1191.2116447064789</v>
      </c>
      <c r="AU193" s="44">
        <f t="shared" si="114"/>
        <v>330</v>
      </c>
      <c r="AV193" s="48">
        <f t="shared" si="115"/>
        <v>168.27499999999998</v>
      </c>
      <c r="AW193" s="44">
        <f t="shared" si="107"/>
        <v>600</v>
      </c>
      <c r="AX193" s="44">
        <f t="shared" si="116"/>
        <v>150</v>
      </c>
      <c r="AY193" s="44">
        <f t="shared" si="108"/>
        <v>300</v>
      </c>
      <c r="AZ193" s="47">
        <f t="shared" si="117"/>
        <v>2900</v>
      </c>
      <c r="BA193" s="49">
        <f t="shared" si="118"/>
        <v>2.6363636363636362</v>
      </c>
      <c r="BB193" s="43">
        <f t="shared" si="133"/>
        <v>1000</v>
      </c>
      <c r="BC193" s="46">
        <f t="shared" si="119"/>
        <v>0.78539816339744828</v>
      </c>
      <c r="BD193" s="44">
        <f t="shared" si="103"/>
        <v>150</v>
      </c>
      <c r="BE193" s="47">
        <f t="shared" si="120"/>
        <v>1441.3660900948396</v>
      </c>
      <c r="BF193" s="44">
        <f t="shared" si="121"/>
        <v>150</v>
      </c>
      <c r="BG193" s="48">
        <f t="shared" si="122"/>
        <v>188.27499999999998</v>
      </c>
      <c r="BH193" s="48">
        <f t="shared" si="123"/>
        <v>300</v>
      </c>
      <c r="BI193" s="44">
        <f t="shared" si="124"/>
        <v>150</v>
      </c>
      <c r="BJ193" s="44">
        <f t="shared" si="110"/>
        <v>300</v>
      </c>
      <c r="BK193" s="44">
        <f t="shared" si="125"/>
        <v>2700</v>
      </c>
      <c r="BL193" s="49">
        <f t="shared" si="126"/>
        <v>2.7</v>
      </c>
    </row>
    <row r="194" spans="24:65" x14ac:dyDescent="0.25">
      <c r="X194" s="38">
        <v>190</v>
      </c>
      <c r="Y194" s="43">
        <f t="shared" si="130"/>
        <v>1000</v>
      </c>
      <c r="Z194" s="46">
        <f t="shared" si="127"/>
        <v>0.78539816339744828</v>
      </c>
      <c r="AA194" s="44">
        <f t="shared" si="100"/>
        <v>150</v>
      </c>
      <c r="AB194" s="47">
        <f t="shared" si="134"/>
        <v>1441.3660900948396</v>
      </c>
      <c r="AC194" s="44">
        <f t="shared" si="135"/>
        <v>300</v>
      </c>
      <c r="AD194" s="48">
        <f t="shared" si="80"/>
        <v>168.27499999999998</v>
      </c>
      <c r="AE194" s="44">
        <f t="shared" si="136"/>
        <v>900</v>
      </c>
      <c r="AF194" s="47">
        <f t="shared" si="137"/>
        <v>3000</v>
      </c>
      <c r="AG194" s="49">
        <f t="shared" si="138"/>
        <v>3</v>
      </c>
      <c r="AH194" s="43">
        <f t="shared" si="131"/>
        <v>1000</v>
      </c>
      <c r="AI194" s="46">
        <f t="shared" si="111"/>
        <v>0.78539816339744828</v>
      </c>
      <c r="AJ194" s="44">
        <f t="shared" si="101"/>
        <v>150</v>
      </c>
      <c r="AK194" s="47">
        <f t="shared" si="139"/>
        <v>1441.3660900948396</v>
      </c>
      <c r="AL194" s="44">
        <f t="shared" si="140"/>
        <v>150</v>
      </c>
      <c r="AM194" s="48">
        <f t="shared" si="50"/>
        <v>188.27499999999998</v>
      </c>
      <c r="AN194" s="44">
        <f t="shared" si="141"/>
        <v>600</v>
      </c>
      <c r="AO194" s="47">
        <f t="shared" si="142"/>
        <v>2600</v>
      </c>
      <c r="AP194" s="54">
        <f t="shared" si="143"/>
        <v>2.6</v>
      </c>
      <c r="AQ194" s="43">
        <f t="shared" si="132"/>
        <v>1100</v>
      </c>
      <c r="AR194" s="46">
        <f t="shared" si="112"/>
        <v>0.9503317777109126</v>
      </c>
      <c r="AS194" s="44">
        <f t="shared" si="102"/>
        <v>150</v>
      </c>
      <c r="AT194" s="47">
        <f t="shared" si="113"/>
        <v>1191.2116447064789</v>
      </c>
      <c r="AU194" s="44">
        <f t="shared" si="114"/>
        <v>330</v>
      </c>
      <c r="AV194" s="48">
        <f t="shared" si="115"/>
        <v>168.27499999999998</v>
      </c>
      <c r="AW194" s="44">
        <f t="shared" si="107"/>
        <v>600</v>
      </c>
      <c r="AX194" s="44">
        <f t="shared" si="116"/>
        <v>150</v>
      </c>
      <c r="AY194" s="44">
        <f t="shared" si="108"/>
        <v>300</v>
      </c>
      <c r="AZ194" s="47">
        <f t="shared" si="117"/>
        <v>2900</v>
      </c>
      <c r="BA194" s="49">
        <f t="shared" si="118"/>
        <v>2.6363636363636362</v>
      </c>
      <c r="BB194" s="43">
        <f t="shared" si="133"/>
        <v>1000</v>
      </c>
      <c r="BC194" s="46">
        <f t="shared" si="119"/>
        <v>0.78539816339744828</v>
      </c>
      <c r="BD194" s="44">
        <f t="shared" si="103"/>
        <v>150</v>
      </c>
      <c r="BE194" s="47">
        <f t="shared" si="120"/>
        <v>1441.3660900948396</v>
      </c>
      <c r="BF194" s="44">
        <f t="shared" si="121"/>
        <v>150</v>
      </c>
      <c r="BG194" s="48">
        <f t="shared" si="122"/>
        <v>188.27499999999998</v>
      </c>
      <c r="BH194" s="48">
        <f t="shared" si="123"/>
        <v>300</v>
      </c>
      <c r="BI194" s="44">
        <f t="shared" si="124"/>
        <v>150</v>
      </c>
      <c r="BJ194" s="44">
        <f t="shared" si="110"/>
        <v>300</v>
      </c>
      <c r="BK194" s="44">
        <f t="shared" si="125"/>
        <v>2700</v>
      </c>
      <c r="BL194" s="49">
        <f t="shared" si="126"/>
        <v>2.7</v>
      </c>
    </row>
    <row r="195" spans="24:65" x14ac:dyDescent="0.25">
      <c r="X195" s="38">
        <v>191</v>
      </c>
      <c r="Y195" s="43">
        <f t="shared" si="130"/>
        <v>1000</v>
      </c>
      <c r="Z195" s="46">
        <f t="shared" si="127"/>
        <v>0.78539816339744828</v>
      </c>
      <c r="AA195" s="44">
        <f t="shared" si="100"/>
        <v>150</v>
      </c>
      <c r="AB195" s="47">
        <f t="shared" si="134"/>
        <v>1441.3660900948396</v>
      </c>
      <c r="AC195" s="44">
        <f t="shared" si="135"/>
        <v>300</v>
      </c>
      <c r="AD195" s="48">
        <f t="shared" si="80"/>
        <v>168.27499999999998</v>
      </c>
      <c r="AE195" s="44">
        <f t="shared" si="136"/>
        <v>900</v>
      </c>
      <c r="AF195" s="47">
        <f t="shared" si="137"/>
        <v>3000</v>
      </c>
      <c r="AG195" s="49">
        <f t="shared" si="138"/>
        <v>3</v>
      </c>
      <c r="AH195" s="43">
        <f t="shared" si="131"/>
        <v>1000</v>
      </c>
      <c r="AI195" s="46">
        <f t="shared" si="111"/>
        <v>0.78539816339744828</v>
      </c>
      <c r="AJ195" s="44">
        <f t="shared" si="101"/>
        <v>150</v>
      </c>
      <c r="AK195" s="47">
        <f t="shared" si="139"/>
        <v>1441.3660900948396</v>
      </c>
      <c r="AL195" s="44">
        <f t="shared" si="140"/>
        <v>150</v>
      </c>
      <c r="AM195" s="48">
        <f t="shared" si="50"/>
        <v>188.27499999999998</v>
      </c>
      <c r="AN195" s="44">
        <f t="shared" si="141"/>
        <v>600</v>
      </c>
      <c r="AO195" s="47">
        <f t="shared" si="142"/>
        <v>2600</v>
      </c>
      <c r="AP195" s="54">
        <f t="shared" si="143"/>
        <v>2.6</v>
      </c>
      <c r="AQ195" s="43">
        <f t="shared" si="132"/>
        <v>1100</v>
      </c>
      <c r="AR195" s="46">
        <f t="shared" si="112"/>
        <v>0.9503317777109126</v>
      </c>
      <c r="AS195" s="44">
        <f t="shared" si="102"/>
        <v>150</v>
      </c>
      <c r="AT195" s="47">
        <f t="shared" si="113"/>
        <v>1191.2116447064789</v>
      </c>
      <c r="AU195" s="44">
        <f t="shared" si="114"/>
        <v>330</v>
      </c>
      <c r="AV195" s="48">
        <f t="shared" si="115"/>
        <v>168.27499999999998</v>
      </c>
      <c r="AW195" s="44">
        <f t="shared" si="107"/>
        <v>600</v>
      </c>
      <c r="AX195" s="44">
        <f t="shared" si="116"/>
        <v>150</v>
      </c>
      <c r="AY195" s="44">
        <f t="shared" si="108"/>
        <v>300</v>
      </c>
      <c r="AZ195" s="47">
        <f t="shared" si="117"/>
        <v>2900</v>
      </c>
      <c r="BA195" s="49">
        <f t="shared" si="118"/>
        <v>2.6363636363636362</v>
      </c>
      <c r="BB195" s="43">
        <f t="shared" si="133"/>
        <v>1000</v>
      </c>
      <c r="BC195" s="46">
        <f t="shared" si="119"/>
        <v>0.78539816339744828</v>
      </c>
      <c r="BD195" s="44">
        <f t="shared" si="103"/>
        <v>150</v>
      </c>
      <c r="BE195" s="47">
        <f t="shared" si="120"/>
        <v>1441.3660900948396</v>
      </c>
      <c r="BF195" s="44">
        <f t="shared" si="121"/>
        <v>150</v>
      </c>
      <c r="BG195" s="48">
        <f t="shared" si="122"/>
        <v>188.27499999999998</v>
      </c>
      <c r="BH195" s="48">
        <f t="shared" si="123"/>
        <v>300</v>
      </c>
      <c r="BI195" s="44">
        <f t="shared" si="124"/>
        <v>150</v>
      </c>
      <c r="BJ195" s="44">
        <f t="shared" si="110"/>
        <v>300</v>
      </c>
      <c r="BK195" s="44">
        <f t="shared" si="125"/>
        <v>2700</v>
      </c>
      <c r="BL195" s="49">
        <f t="shared" si="126"/>
        <v>2.7</v>
      </c>
    </row>
    <row r="196" spans="24:65" x14ac:dyDescent="0.25">
      <c r="X196" s="38">
        <v>192</v>
      </c>
      <c r="Y196" s="43">
        <f t="shared" si="130"/>
        <v>1000</v>
      </c>
      <c r="Z196" s="46">
        <f t="shared" si="127"/>
        <v>0.78539816339744828</v>
      </c>
      <c r="AA196" s="44">
        <f t="shared" si="100"/>
        <v>150</v>
      </c>
      <c r="AB196" s="47">
        <f t="shared" si="134"/>
        <v>1441.3660900948396</v>
      </c>
      <c r="AC196" s="44">
        <f t="shared" si="135"/>
        <v>300</v>
      </c>
      <c r="AD196" s="48">
        <f t="shared" si="80"/>
        <v>168.27499999999998</v>
      </c>
      <c r="AE196" s="44">
        <f t="shared" si="136"/>
        <v>900</v>
      </c>
      <c r="AF196" s="47">
        <f t="shared" si="137"/>
        <v>3000</v>
      </c>
      <c r="AG196" s="49">
        <f t="shared" si="138"/>
        <v>3</v>
      </c>
      <c r="AH196" s="43">
        <f t="shared" si="131"/>
        <v>1000</v>
      </c>
      <c r="AI196" s="46">
        <f t="shared" si="111"/>
        <v>0.78539816339744828</v>
      </c>
      <c r="AJ196" s="44">
        <f t="shared" si="101"/>
        <v>150</v>
      </c>
      <c r="AK196" s="47">
        <f t="shared" si="139"/>
        <v>1441.3660900948396</v>
      </c>
      <c r="AL196" s="44">
        <f t="shared" si="140"/>
        <v>150</v>
      </c>
      <c r="AM196" s="48">
        <f t="shared" si="50"/>
        <v>188.27499999999998</v>
      </c>
      <c r="AN196" s="44">
        <f t="shared" si="141"/>
        <v>600</v>
      </c>
      <c r="AO196" s="47">
        <f t="shared" si="142"/>
        <v>2600</v>
      </c>
      <c r="AP196" s="54">
        <f t="shared" si="143"/>
        <v>2.6</v>
      </c>
      <c r="AQ196" s="43">
        <f t="shared" si="132"/>
        <v>1100</v>
      </c>
      <c r="AR196" s="46">
        <f t="shared" si="112"/>
        <v>0.9503317777109126</v>
      </c>
      <c r="AS196" s="44">
        <f t="shared" si="102"/>
        <v>150</v>
      </c>
      <c r="AT196" s="47">
        <f t="shared" si="113"/>
        <v>1191.2116447064789</v>
      </c>
      <c r="AU196" s="44">
        <f t="shared" si="114"/>
        <v>330</v>
      </c>
      <c r="AV196" s="48">
        <f t="shared" si="115"/>
        <v>168.27499999999998</v>
      </c>
      <c r="AW196" s="44">
        <f t="shared" si="107"/>
        <v>600</v>
      </c>
      <c r="AX196" s="44">
        <f t="shared" si="116"/>
        <v>150</v>
      </c>
      <c r="AY196" s="44">
        <f t="shared" si="108"/>
        <v>300</v>
      </c>
      <c r="AZ196" s="47">
        <f t="shared" si="117"/>
        <v>2900</v>
      </c>
      <c r="BA196" s="49">
        <f t="shared" si="118"/>
        <v>2.6363636363636362</v>
      </c>
      <c r="BB196" s="43">
        <f t="shared" si="133"/>
        <v>1000</v>
      </c>
      <c r="BC196" s="46">
        <f t="shared" si="119"/>
        <v>0.78539816339744828</v>
      </c>
      <c r="BD196" s="44">
        <f t="shared" si="103"/>
        <v>150</v>
      </c>
      <c r="BE196" s="47">
        <f t="shared" si="120"/>
        <v>1441.3660900948396</v>
      </c>
      <c r="BF196" s="44">
        <f t="shared" si="121"/>
        <v>150</v>
      </c>
      <c r="BG196" s="48">
        <f t="shared" si="122"/>
        <v>188.27499999999998</v>
      </c>
      <c r="BH196" s="48">
        <f t="shared" si="123"/>
        <v>300</v>
      </c>
      <c r="BI196" s="44">
        <f t="shared" si="124"/>
        <v>150</v>
      </c>
      <c r="BJ196" s="44">
        <f t="shared" si="110"/>
        <v>300</v>
      </c>
      <c r="BK196" s="44">
        <f t="shared" si="125"/>
        <v>2700</v>
      </c>
      <c r="BL196" s="49">
        <f t="shared" si="126"/>
        <v>2.7</v>
      </c>
    </row>
    <row r="197" spans="24:65" x14ac:dyDescent="0.25">
      <c r="X197" s="38">
        <v>193</v>
      </c>
      <c r="Y197" s="43">
        <f t="shared" si="130"/>
        <v>1000</v>
      </c>
      <c r="Z197" s="46">
        <f t="shared" si="127"/>
        <v>0.78539816339744828</v>
      </c>
      <c r="AA197" s="44">
        <f t="shared" ref="AA197:AA205" si="144">IF($I$10&lt;=70,150,300)</f>
        <v>150</v>
      </c>
      <c r="AB197" s="47">
        <f t="shared" si="134"/>
        <v>1441.3660900948396</v>
      </c>
      <c r="AC197" s="44">
        <f t="shared" si="135"/>
        <v>300</v>
      </c>
      <c r="AD197" s="48">
        <f t="shared" si="80"/>
        <v>168.27499999999998</v>
      </c>
      <c r="AE197" s="44">
        <f t="shared" si="136"/>
        <v>900</v>
      </c>
      <c r="AF197" s="47">
        <f t="shared" si="137"/>
        <v>3000</v>
      </c>
      <c r="AG197" s="49">
        <f t="shared" si="138"/>
        <v>3</v>
      </c>
      <c r="AH197" s="43">
        <f t="shared" si="131"/>
        <v>1000</v>
      </c>
      <c r="AI197" s="46">
        <f t="shared" si="111"/>
        <v>0.78539816339744828</v>
      </c>
      <c r="AJ197" s="44">
        <f t="shared" ref="AJ197:AJ205" si="145">IF($I$10&lt;=70,150,300)</f>
        <v>150</v>
      </c>
      <c r="AK197" s="47">
        <f t="shared" si="139"/>
        <v>1441.3660900948396</v>
      </c>
      <c r="AL197" s="44">
        <f t="shared" si="140"/>
        <v>150</v>
      </c>
      <c r="AM197" s="48">
        <f t="shared" si="50"/>
        <v>188.27499999999998</v>
      </c>
      <c r="AN197" s="44">
        <f t="shared" si="141"/>
        <v>600</v>
      </c>
      <c r="AO197" s="47">
        <f t="shared" si="142"/>
        <v>2600</v>
      </c>
      <c r="AP197" s="54">
        <f t="shared" si="143"/>
        <v>2.6</v>
      </c>
      <c r="AQ197" s="43">
        <f t="shared" si="132"/>
        <v>1100</v>
      </c>
      <c r="AR197" s="46">
        <f t="shared" si="112"/>
        <v>0.9503317777109126</v>
      </c>
      <c r="AS197" s="44">
        <f t="shared" ref="AS197:AS205" si="146">IF($I$10&lt;=70,150,300)</f>
        <v>150</v>
      </c>
      <c r="AT197" s="47">
        <f t="shared" si="113"/>
        <v>1191.2116447064789</v>
      </c>
      <c r="AU197" s="44">
        <f t="shared" si="114"/>
        <v>330</v>
      </c>
      <c r="AV197" s="48">
        <f t="shared" si="115"/>
        <v>168.27499999999998</v>
      </c>
      <c r="AW197" s="44">
        <f t="shared" si="107"/>
        <v>600</v>
      </c>
      <c r="AX197" s="44">
        <f t="shared" si="116"/>
        <v>150</v>
      </c>
      <c r="AY197" s="44">
        <f t="shared" si="108"/>
        <v>300</v>
      </c>
      <c r="AZ197" s="47">
        <f t="shared" si="117"/>
        <v>2900</v>
      </c>
      <c r="BA197" s="49">
        <f t="shared" si="118"/>
        <v>2.6363636363636362</v>
      </c>
      <c r="BB197" s="43">
        <f t="shared" si="133"/>
        <v>1000</v>
      </c>
      <c r="BC197" s="46">
        <f t="shared" si="119"/>
        <v>0.78539816339744828</v>
      </c>
      <c r="BD197" s="44">
        <f t="shared" ref="BD197:BD205" si="147">IF($I$10&lt;=70,150,300)</f>
        <v>150</v>
      </c>
      <c r="BE197" s="47">
        <f t="shared" si="120"/>
        <v>1441.3660900948396</v>
      </c>
      <c r="BF197" s="44">
        <f t="shared" si="121"/>
        <v>150</v>
      </c>
      <c r="BG197" s="48">
        <f t="shared" si="122"/>
        <v>188.27499999999998</v>
      </c>
      <c r="BH197" s="48">
        <f t="shared" si="123"/>
        <v>300</v>
      </c>
      <c r="BI197" s="44">
        <f t="shared" si="124"/>
        <v>150</v>
      </c>
      <c r="BJ197" s="44">
        <f t="shared" si="110"/>
        <v>300</v>
      </c>
      <c r="BK197" s="44">
        <f t="shared" si="125"/>
        <v>2700</v>
      </c>
      <c r="BL197" s="49">
        <f t="shared" si="126"/>
        <v>2.7</v>
      </c>
    </row>
    <row r="198" spans="24:65" x14ac:dyDescent="0.25">
      <c r="X198" s="38">
        <v>194</v>
      </c>
      <c r="Y198" s="43">
        <f t="shared" ref="Y198:Y204" si="148">IF(AG197&lt;=$D$16,Y197,Y197+100)</f>
        <v>1000</v>
      </c>
      <c r="Z198" s="46">
        <f t="shared" si="127"/>
        <v>0.78539816339744828</v>
      </c>
      <c r="AA198" s="44">
        <f t="shared" si="144"/>
        <v>150</v>
      </c>
      <c r="AB198" s="47">
        <f t="shared" si="134"/>
        <v>1441.3660900948396</v>
      </c>
      <c r="AC198" s="44">
        <f t="shared" si="135"/>
        <v>300</v>
      </c>
      <c r="AD198" s="48">
        <f t="shared" si="80"/>
        <v>168.27499999999998</v>
      </c>
      <c r="AE198" s="44">
        <f t="shared" si="136"/>
        <v>900</v>
      </c>
      <c r="AF198" s="47">
        <f t="shared" si="137"/>
        <v>3000</v>
      </c>
      <c r="AG198" s="49">
        <f t="shared" si="138"/>
        <v>3</v>
      </c>
      <c r="AH198" s="43">
        <f t="shared" ref="AH198:AH204" si="149">IF(AP197&lt;=$D$16,AH197,AH197+100)</f>
        <v>1000</v>
      </c>
      <c r="AI198" s="46">
        <f t="shared" si="111"/>
        <v>0.78539816339744828</v>
      </c>
      <c r="AJ198" s="44">
        <f t="shared" si="145"/>
        <v>150</v>
      </c>
      <c r="AK198" s="47">
        <f t="shared" si="139"/>
        <v>1441.3660900948396</v>
      </c>
      <c r="AL198" s="44">
        <f t="shared" si="140"/>
        <v>150</v>
      </c>
      <c r="AM198" s="48">
        <f t="shared" si="50"/>
        <v>188.27499999999998</v>
      </c>
      <c r="AN198" s="44">
        <f t="shared" si="141"/>
        <v>600</v>
      </c>
      <c r="AO198" s="47">
        <f t="shared" si="142"/>
        <v>2600</v>
      </c>
      <c r="AP198" s="54">
        <f t="shared" si="143"/>
        <v>2.6</v>
      </c>
      <c r="AQ198" s="43">
        <f t="shared" ref="AQ198:AQ204" si="150">IF(BA197&lt;=$D$16,AQ197,AQ197+100)</f>
        <v>1100</v>
      </c>
      <c r="AR198" s="46">
        <f t="shared" si="112"/>
        <v>0.9503317777109126</v>
      </c>
      <c r="AS198" s="44">
        <f t="shared" si="146"/>
        <v>150</v>
      </c>
      <c r="AT198" s="47">
        <f t="shared" si="113"/>
        <v>1191.2116447064789</v>
      </c>
      <c r="AU198" s="44">
        <f t="shared" si="114"/>
        <v>330</v>
      </c>
      <c r="AV198" s="48">
        <f t="shared" si="115"/>
        <v>168.27499999999998</v>
      </c>
      <c r="AW198" s="44">
        <f t="shared" ref="AW198:AW205" si="151">MAX(0.45*AQ198,600)</f>
        <v>600</v>
      </c>
      <c r="AX198" s="44">
        <f t="shared" si="116"/>
        <v>150</v>
      </c>
      <c r="AY198" s="44">
        <f t="shared" ref="AY198:AY204" si="152">MAX(0.15*AQ198,300)</f>
        <v>300</v>
      </c>
      <c r="AZ198" s="47">
        <f t="shared" si="117"/>
        <v>2900</v>
      </c>
      <c r="BA198" s="49">
        <f t="shared" si="118"/>
        <v>2.6363636363636362</v>
      </c>
      <c r="BB198" s="43">
        <f t="shared" ref="BB198:BB204" si="153">IF(BL197&lt;=$D$16,BB197,BB197+100)</f>
        <v>1000</v>
      </c>
      <c r="BC198" s="46">
        <f t="shared" si="119"/>
        <v>0.78539816339744828</v>
      </c>
      <c r="BD198" s="44">
        <f t="shared" si="147"/>
        <v>150</v>
      </c>
      <c r="BE198" s="47">
        <f t="shared" si="120"/>
        <v>1441.3660900948396</v>
      </c>
      <c r="BF198" s="44">
        <f t="shared" si="121"/>
        <v>150</v>
      </c>
      <c r="BG198" s="48">
        <f t="shared" si="122"/>
        <v>188.27499999999998</v>
      </c>
      <c r="BH198" s="48">
        <f t="shared" si="123"/>
        <v>300</v>
      </c>
      <c r="BI198" s="44">
        <f t="shared" si="124"/>
        <v>150</v>
      </c>
      <c r="BJ198" s="44">
        <f t="shared" ref="BJ198:BJ205" si="154">MAX(0.15*BB198,300)</f>
        <v>300</v>
      </c>
      <c r="BK198" s="44">
        <f t="shared" si="125"/>
        <v>2700</v>
      </c>
      <c r="BL198" s="49">
        <f t="shared" si="126"/>
        <v>2.7</v>
      </c>
    </row>
    <row r="199" spans="24:65" x14ac:dyDescent="0.25">
      <c r="X199" s="38">
        <v>195</v>
      </c>
      <c r="Y199" s="43">
        <f t="shared" si="148"/>
        <v>1000</v>
      </c>
      <c r="Z199" s="46">
        <f t="shared" si="127"/>
        <v>0.78539816339744828</v>
      </c>
      <c r="AA199" s="44">
        <f t="shared" si="144"/>
        <v>150</v>
      </c>
      <c r="AB199" s="47">
        <f t="shared" si="134"/>
        <v>1441.3660900948396</v>
      </c>
      <c r="AC199" s="44">
        <f t="shared" si="135"/>
        <v>300</v>
      </c>
      <c r="AD199" s="48">
        <f t="shared" si="80"/>
        <v>168.27499999999998</v>
      </c>
      <c r="AE199" s="44">
        <f t="shared" si="136"/>
        <v>900</v>
      </c>
      <c r="AF199" s="47">
        <f t="shared" si="137"/>
        <v>3000</v>
      </c>
      <c r="AG199" s="49">
        <f t="shared" si="138"/>
        <v>3</v>
      </c>
      <c r="AH199" s="43">
        <f t="shared" si="149"/>
        <v>1000</v>
      </c>
      <c r="AI199" s="46">
        <f t="shared" ref="AI199:AI205" si="155">PI()*(AH199/1000)^2/4</f>
        <v>0.78539816339744828</v>
      </c>
      <c r="AJ199" s="44">
        <f t="shared" si="145"/>
        <v>150</v>
      </c>
      <c r="AK199" s="47">
        <f t="shared" si="139"/>
        <v>1441.3660900948396</v>
      </c>
      <c r="AL199" s="44">
        <f t="shared" si="140"/>
        <v>150</v>
      </c>
      <c r="AM199" s="48">
        <f t="shared" si="50"/>
        <v>188.27499999999998</v>
      </c>
      <c r="AN199" s="44">
        <f t="shared" si="141"/>
        <v>600</v>
      </c>
      <c r="AO199" s="47">
        <f t="shared" si="142"/>
        <v>2600</v>
      </c>
      <c r="AP199" s="54">
        <f t="shared" si="143"/>
        <v>2.6</v>
      </c>
      <c r="AQ199" s="43">
        <f t="shared" si="150"/>
        <v>1100</v>
      </c>
      <c r="AR199" s="46">
        <f t="shared" ref="AR199:AR205" si="156">PI()*(AQ199/1000)^2/4</f>
        <v>0.9503317777109126</v>
      </c>
      <c r="AS199" s="44">
        <f t="shared" si="146"/>
        <v>150</v>
      </c>
      <c r="AT199" s="47">
        <f t="shared" ref="AT199:AT204" si="157">MAX(450,$Q$32/AR199*1000)</f>
        <v>1191.2116447064789</v>
      </c>
      <c r="AU199" s="44">
        <f t="shared" ref="AU199:AU204" si="158">MAX(0.3*AQ199,300)</f>
        <v>330</v>
      </c>
      <c r="AV199" s="48">
        <f t="shared" ref="AV199:AV205" si="159">$S$33</f>
        <v>168.27499999999998</v>
      </c>
      <c r="AW199" s="44">
        <f t="shared" si="151"/>
        <v>600</v>
      </c>
      <c r="AX199" s="44">
        <f t="shared" ref="AX199:AX205" si="160">$AV$2</f>
        <v>150</v>
      </c>
      <c r="AY199" s="44">
        <f t="shared" si="152"/>
        <v>300</v>
      </c>
      <c r="AZ199" s="47">
        <f t="shared" ref="AZ199:AZ204" si="161">CEILING(AS199+AT199+AU199+AV199+AW199+AX199+AY199,100)</f>
        <v>2900</v>
      </c>
      <c r="BA199" s="49">
        <f t="shared" ref="BA199:BA204" si="162">AZ199/AQ199</f>
        <v>2.6363636363636362</v>
      </c>
      <c r="BB199" s="43">
        <f t="shared" si="153"/>
        <v>1000</v>
      </c>
      <c r="BC199" s="46">
        <f t="shared" ref="BC199:BC205" si="163">PI()*(BB199/1000)^2/4</f>
        <v>0.78539816339744828</v>
      </c>
      <c r="BD199" s="44">
        <f t="shared" si="147"/>
        <v>150</v>
      </c>
      <c r="BE199" s="47">
        <f t="shared" ref="BE199:BE204" si="164">MAX(450,$Q$32/BC199*1000)</f>
        <v>1441.3660900948396</v>
      </c>
      <c r="BF199" s="44">
        <f t="shared" ref="BF199:BF204" si="165">MAX(0.05*BB199,150)</f>
        <v>150</v>
      </c>
      <c r="BG199" s="48">
        <f t="shared" ref="BG199:BG205" si="166">$S$33+20</f>
        <v>188.27499999999998</v>
      </c>
      <c r="BH199" s="48">
        <f t="shared" ref="BH199:BH205" si="167">MAX($S$33,300)</f>
        <v>300</v>
      </c>
      <c r="BI199" s="44">
        <f t="shared" ref="BI199:BI205" si="168">$AV$2</f>
        <v>150</v>
      </c>
      <c r="BJ199" s="44">
        <f t="shared" si="154"/>
        <v>300</v>
      </c>
      <c r="BK199" s="44">
        <f t="shared" ref="BK199:BK204" si="169">CEILING(BD199+BE199+BF199+BG199+BH199+BI199+BJ199,100)</f>
        <v>2700</v>
      </c>
      <c r="BL199" s="49">
        <f t="shared" ref="BL199:BL204" si="170">BK199/BB199</f>
        <v>2.7</v>
      </c>
    </row>
    <row r="200" spans="24:65" x14ac:dyDescent="0.25">
      <c r="X200" s="38">
        <v>196</v>
      </c>
      <c r="Y200" s="43">
        <f t="shared" si="148"/>
        <v>1000</v>
      </c>
      <c r="Z200" s="46">
        <f t="shared" ref="Z200:Z205" si="171">PI()*(Y200/1000)^2/4</f>
        <v>0.78539816339744828</v>
      </c>
      <c r="AA200" s="44">
        <f t="shared" si="144"/>
        <v>150</v>
      </c>
      <c r="AB200" s="47">
        <f t="shared" si="134"/>
        <v>1441.3660900948396</v>
      </c>
      <c r="AC200" s="44">
        <f t="shared" si="135"/>
        <v>300</v>
      </c>
      <c r="AD200" s="48">
        <f t="shared" si="80"/>
        <v>168.27499999999998</v>
      </c>
      <c r="AE200" s="44">
        <f t="shared" si="136"/>
        <v>900</v>
      </c>
      <c r="AF200" s="47">
        <f t="shared" si="137"/>
        <v>3000</v>
      </c>
      <c r="AG200" s="49">
        <f t="shared" si="138"/>
        <v>3</v>
      </c>
      <c r="AH200" s="43">
        <f t="shared" si="149"/>
        <v>1000</v>
      </c>
      <c r="AI200" s="46">
        <f t="shared" si="155"/>
        <v>0.78539816339744828</v>
      </c>
      <c r="AJ200" s="44">
        <f t="shared" si="145"/>
        <v>150</v>
      </c>
      <c r="AK200" s="47">
        <f t="shared" si="139"/>
        <v>1441.3660900948396</v>
      </c>
      <c r="AL200" s="44">
        <f t="shared" si="140"/>
        <v>150</v>
      </c>
      <c r="AM200" s="48">
        <f t="shared" si="50"/>
        <v>188.27499999999998</v>
      </c>
      <c r="AN200" s="44">
        <f t="shared" si="141"/>
        <v>600</v>
      </c>
      <c r="AO200" s="47">
        <f t="shared" si="142"/>
        <v>2600</v>
      </c>
      <c r="AP200" s="54">
        <f t="shared" si="143"/>
        <v>2.6</v>
      </c>
      <c r="AQ200" s="43">
        <f t="shared" si="150"/>
        <v>1100</v>
      </c>
      <c r="AR200" s="46">
        <f t="shared" si="156"/>
        <v>0.9503317777109126</v>
      </c>
      <c r="AS200" s="44">
        <f t="shared" si="146"/>
        <v>150</v>
      </c>
      <c r="AT200" s="47">
        <f t="shared" si="157"/>
        <v>1191.2116447064789</v>
      </c>
      <c r="AU200" s="44">
        <f t="shared" si="158"/>
        <v>330</v>
      </c>
      <c r="AV200" s="48">
        <f t="shared" si="159"/>
        <v>168.27499999999998</v>
      </c>
      <c r="AW200" s="44">
        <f t="shared" si="151"/>
        <v>600</v>
      </c>
      <c r="AX200" s="44">
        <f t="shared" si="160"/>
        <v>150</v>
      </c>
      <c r="AY200" s="44">
        <f t="shared" si="152"/>
        <v>300</v>
      </c>
      <c r="AZ200" s="47">
        <f t="shared" si="161"/>
        <v>2900</v>
      </c>
      <c r="BA200" s="49">
        <f t="shared" si="162"/>
        <v>2.6363636363636362</v>
      </c>
      <c r="BB200" s="43">
        <f t="shared" si="153"/>
        <v>1000</v>
      </c>
      <c r="BC200" s="46">
        <f t="shared" si="163"/>
        <v>0.78539816339744828</v>
      </c>
      <c r="BD200" s="44">
        <f t="shared" si="147"/>
        <v>150</v>
      </c>
      <c r="BE200" s="47">
        <f t="shared" si="164"/>
        <v>1441.3660900948396</v>
      </c>
      <c r="BF200" s="44">
        <f t="shared" si="165"/>
        <v>150</v>
      </c>
      <c r="BG200" s="48">
        <f t="shared" si="166"/>
        <v>188.27499999999998</v>
      </c>
      <c r="BH200" s="48">
        <f t="shared" si="167"/>
        <v>300</v>
      </c>
      <c r="BI200" s="44">
        <f t="shared" si="168"/>
        <v>150</v>
      </c>
      <c r="BJ200" s="44">
        <f t="shared" si="154"/>
        <v>300</v>
      </c>
      <c r="BK200" s="44">
        <f t="shared" si="169"/>
        <v>2700</v>
      </c>
      <c r="BL200" s="49">
        <f t="shared" si="170"/>
        <v>2.7</v>
      </c>
    </row>
    <row r="201" spans="24:65" x14ac:dyDescent="0.25">
      <c r="X201" s="38">
        <v>197</v>
      </c>
      <c r="Y201" s="43">
        <f t="shared" si="148"/>
        <v>1000</v>
      </c>
      <c r="Z201" s="46">
        <f t="shared" si="171"/>
        <v>0.78539816339744828</v>
      </c>
      <c r="AA201" s="44">
        <f t="shared" si="144"/>
        <v>150</v>
      </c>
      <c r="AB201" s="47">
        <f t="shared" si="134"/>
        <v>1441.3660900948396</v>
      </c>
      <c r="AC201" s="44">
        <f t="shared" si="135"/>
        <v>300</v>
      </c>
      <c r="AD201" s="48">
        <f t="shared" si="80"/>
        <v>168.27499999999998</v>
      </c>
      <c r="AE201" s="44">
        <f t="shared" si="136"/>
        <v>900</v>
      </c>
      <c r="AF201" s="47">
        <f t="shared" si="137"/>
        <v>3000</v>
      </c>
      <c r="AG201" s="49">
        <f t="shared" si="138"/>
        <v>3</v>
      </c>
      <c r="AH201" s="43">
        <f t="shared" si="149"/>
        <v>1000</v>
      </c>
      <c r="AI201" s="46">
        <f t="shared" si="155"/>
        <v>0.78539816339744828</v>
      </c>
      <c r="AJ201" s="44">
        <f t="shared" si="145"/>
        <v>150</v>
      </c>
      <c r="AK201" s="47">
        <f t="shared" si="139"/>
        <v>1441.3660900948396</v>
      </c>
      <c r="AL201" s="44">
        <f t="shared" si="140"/>
        <v>150</v>
      </c>
      <c r="AM201" s="48">
        <f t="shared" si="50"/>
        <v>188.27499999999998</v>
      </c>
      <c r="AN201" s="44">
        <f t="shared" si="141"/>
        <v>600</v>
      </c>
      <c r="AO201" s="47">
        <f t="shared" si="142"/>
        <v>2600</v>
      </c>
      <c r="AP201" s="54">
        <f t="shared" si="143"/>
        <v>2.6</v>
      </c>
      <c r="AQ201" s="43">
        <f t="shared" si="150"/>
        <v>1100</v>
      </c>
      <c r="AR201" s="46">
        <f t="shared" si="156"/>
        <v>0.9503317777109126</v>
      </c>
      <c r="AS201" s="44">
        <f t="shared" si="146"/>
        <v>150</v>
      </c>
      <c r="AT201" s="47">
        <f t="shared" si="157"/>
        <v>1191.2116447064789</v>
      </c>
      <c r="AU201" s="44">
        <f t="shared" si="158"/>
        <v>330</v>
      </c>
      <c r="AV201" s="48">
        <f t="shared" si="159"/>
        <v>168.27499999999998</v>
      </c>
      <c r="AW201" s="44">
        <f t="shared" si="151"/>
        <v>600</v>
      </c>
      <c r="AX201" s="44">
        <f t="shared" si="160"/>
        <v>150</v>
      </c>
      <c r="AY201" s="44">
        <f t="shared" si="152"/>
        <v>300</v>
      </c>
      <c r="AZ201" s="47">
        <f t="shared" si="161"/>
        <v>2900</v>
      </c>
      <c r="BA201" s="49">
        <f t="shared" si="162"/>
        <v>2.6363636363636362</v>
      </c>
      <c r="BB201" s="43">
        <f t="shared" si="153"/>
        <v>1000</v>
      </c>
      <c r="BC201" s="46">
        <f t="shared" si="163"/>
        <v>0.78539816339744828</v>
      </c>
      <c r="BD201" s="44">
        <f t="shared" si="147"/>
        <v>150</v>
      </c>
      <c r="BE201" s="47">
        <f t="shared" si="164"/>
        <v>1441.3660900948396</v>
      </c>
      <c r="BF201" s="44">
        <f t="shared" si="165"/>
        <v>150</v>
      </c>
      <c r="BG201" s="48">
        <f t="shared" si="166"/>
        <v>188.27499999999998</v>
      </c>
      <c r="BH201" s="48">
        <f t="shared" si="167"/>
        <v>300</v>
      </c>
      <c r="BI201" s="44">
        <f t="shared" si="168"/>
        <v>150</v>
      </c>
      <c r="BJ201" s="44">
        <f t="shared" si="154"/>
        <v>300</v>
      </c>
      <c r="BK201" s="44">
        <f t="shared" si="169"/>
        <v>2700</v>
      </c>
      <c r="BL201" s="49">
        <f t="shared" si="170"/>
        <v>2.7</v>
      </c>
    </row>
    <row r="202" spans="24:65" x14ac:dyDescent="0.25">
      <c r="X202" s="38">
        <v>198</v>
      </c>
      <c r="Y202" s="43">
        <f t="shared" si="148"/>
        <v>1000</v>
      </c>
      <c r="Z202" s="46">
        <f t="shared" si="171"/>
        <v>0.78539816339744828</v>
      </c>
      <c r="AA202" s="44">
        <f t="shared" si="144"/>
        <v>150</v>
      </c>
      <c r="AB202" s="47">
        <f t="shared" si="134"/>
        <v>1441.3660900948396</v>
      </c>
      <c r="AC202" s="44">
        <f t="shared" si="135"/>
        <v>300</v>
      </c>
      <c r="AD202" s="48">
        <f t="shared" si="80"/>
        <v>168.27499999999998</v>
      </c>
      <c r="AE202" s="44">
        <f t="shared" si="136"/>
        <v>900</v>
      </c>
      <c r="AF202" s="47">
        <f t="shared" si="137"/>
        <v>3000</v>
      </c>
      <c r="AG202" s="49">
        <f t="shared" si="138"/>
        <v>3</v>
      </c>
      <c r="AH202" s="43">
        <f t="shared" si="149"/>
        <v>1000</v>
      </c>
      <c r="AI202" s="46">
        <f t="shared" si="155"/>
        <v>0.78539816339744828</v>
      </c>
      <c r="AJ202" s="44">
        <f t="shared" si="145"/>
        <v>150</v>
      </c>
      <c r="AK202" s="47">
        <f t="shared" si="139"/>
        <v>1441.3660900948396</v>
      </c>
      <c r="AL202" s="44">
        <f t="shared" si="140"/>
        <v>150</v>
      </c>
      <c r="AM202" s="48">
        <f t="shared" si="50"/>
        <v>188.27499999999998</v>
      </c>
      <c r="AN202" s="44">
        <f t="shared" si="141"/>
        <v>600</v>
      </c>
      <c r="AO202" s="47">
        <f t="shared" si="142"/>
        <v>2600</v>
      </c>
      <c r="AP202" s="54">
        <f t="shared" si="143"/>
        <v>2.6</v>
      </c>
      <c r="AQ202" s="43">
        <f t="shared" si="150"/>
        <v>1100</v>
      </c>
      <c r="AR202" s="46">
        <f t="shared" si="156"/>
        <v>0.9503317777109126</v>
      </c>
      <c r="AS202" s="44">
        <f t="shared" si="146"/>
        <v>150</v>
      </c>
      <c r="AT202" s="47">
        <f t="shared" si="157"/>
        <v>1191.2116447064789</v>
      </c>
      <c r="AU202" s="44">
        <f t="shared" si="158"/>
        <v>330</v>
      </c>
      <c r="AV202" s="48">
        <f t="shared" si="159"/>
        <v>168.27499999999998</v>
      </c>
      <c r="AW202" s="44">
        <f t="shared" si="151"/>
        <v>600</v>
      </c>
      <c r="AX202" s="44">
        <f t="shared" si="160"/>
        <v>150</v>
      </c>
      <c r="AY202" s="44">
        <f t="shared" si="152"/>
        <v>300</v>
      </c>
      <c r="AZ202" s="47">
        <f t="shared" si="161"/>
        <v>2900</v>
      </c>
      <c r="BA202" s="49">
        <f t="shared" si="162"/>
        <v>2.6363636363636362</v>
      </c>
      <c r="BB202" s="43">
        <f t="shared" si="153"/>
        <v>1000</v>
      </c>
      <c r="BC202" s="46">
        <f t="shared" si="163"/>
        <v>0.78539816339744828</v>
      </c>
      <c r="BD202" s="44">
        <f t="shared" si="147"/>
        <v>150</v>
      </c>
      <c r="BE202" s="47">
        <f t="shared" si="164"/>
        <v>1441.3660900948396</v>
      </c>
      <c r="BF202" s="44">
        <f t="shared" si="165"/>
        <v>150</v>
      </c>
      <c r="BG202" s="48">
        <f t="shared" si="166"/>
        <v>188.27499999999998</v>
      </c>
      <c r="BH202" s="48">
        <f t="shared" si="167"/>
        <v>300</v>
      </c>
      <c r="BI202" s="44">
        <f t="shared" si="168"/>
        <v>150</v>
      </c>
      <c r="BJ202" s="44">
        <f t="shared" si="154"/>
        <v>300</v>
      </c>
      <c r="BK202" s="44">
        <f t="shared" si="169"/>
        <v>2700</v>
      </c>
      <c r="BL202" s="49">
        <f t="shared" si="170"/>
        <v>2.7</v>
      </c>
    </row>
    <row r="203" spans="24:65" x14ac:dyDescent="0.25">
      <c r="X203" s="38">
        <v>199</v>
      </c>
      <c r="Y203" s="43">
        <f t="shared" si="148"/>
        <v>1000</v>
      </c>
      <c r="Z203" s="46">
        <f t="shared" si="171"/>
        <v>0.78539816339744828</v>
      </c>
      <c r="AA203" s="44">
        <f t="shared" si="144"/>
        <v>150</v>
      </c>
      <c r="AB203" s="47">
        <f t="shared" si="134"/>
        <v>1441.3660900948396</v>
      </c>
      <c r="AC203" s="44">
        <f t="shared" si="135"/>
        <v>300</v>
      </c>
      <c r="AD203" s="48">
        <f t="shared" si="80"/>
        <v>168.27499999999998</v>
      </c>
      <c r="AE203" s="44">
        <f t="shared" si="136"/>
        <v>900</v>
      </c>
      <c r="AF203" s="47">
        <f t="shared" si="137"/>
        <v>3000</v>
      </c>
      <c r="AG203" s="49">
        <f t="shared" si="138"/>
        <v>3</v>
      </c>
      <c r="AH203" s="43">
        <f t="shared" si="149"/>
        <v>1000</v>
      </c>
      <c r="AI203" s="46">
        <f t="shared" si="155"/>
        <v>0.78539816339744828</v>
      </c>
      <c r="AJ203" s="44">
        <f t="shared" si="145"/>
        <v>150</v>
      </c>
      <c r="AK203" s="47">
        <f t="shared" si="139"/>
        <v>1441.3660900948396</v>
      </c>
      <c r="AL203" s="44">
        <f t="shared" si="140"/>
        <v>150</v>
      </c>
      <c r="AM203" s="48">
        <f t="shared" si="50"/>
        <v>188.27499999999998</v>
      </c>
      <c r="AN203" s="44">
        <f t="shared" si="141"/>
        <v>600</v>
      </c>
      <c r="AO203" s="47">
        <f t="shared" si="142"/>
        <v>2600</v>
      </c>
      <c r="AP203" s="54">
        <f t="shared" si="143"/>
        <v>2.6</v>
      </c>
      <c r="AQ203" s="43">
        <f t="shared" si="150"/>
        <v>1100</v>
      </c>
      <c r="AR203" s="46">
        <f t="shared" si="156"/>
        <v>0.9503317777109126</v>
      </c>
      <c r="AS203" s="44">
        <f t="shared" si="146"/>
        <v>150</v>
      </c>
      <c r="AT203" s="47">
        <f t="shared" si="157"/>
        <v>1191.2116447064789</v>
      </c>
      <c r="AU203" s="44">
        <f t="shared" si="158"/>
        <v>330</v>
      </c>
      <c r="AV203" s="48">
        <f t="shared" si="159"/>
        <v>168.27499999999998</v>
      </c>
      <c r="AW203" s="44">
        <f t="shared" si="151"/>
        <v>600</v>
      </c>
      <c r="AX203" s="44">
        <f t="shared" si="160"/>
        <v>150</v>
      </c>
      <c r="AY203" s="44">
        <f t="shared" si="152"/>
        <v>300</v>
      </c>
      <c r="AZ203" s="47">
        <f t="shared" si="161"/>
        <v>2900</v>
      </c>
      <c r="BA203" s="49">
        <f t="shared" si="162"/>
        <v>2.6363636363636362</v>
      </c>
      <c r="BB203" s="43">
        <f t="shared" si="153"/>
        <v>1000</v>
      </c>
      <c r="BC203" s="46">
        <f t="shared" si="163"/>
        <v>0.78539816339744828</v>
      </c>
      <c r="BD203" s="44">
        <f t="shared" si="147"/>
        <v>150</v>
      </c>
      <c r="BE203" s="47">
        <f t="shared" si="164"/>
        <v>1441.3660900948396</v>
      </c>
      <c r="BF203" s="44">
        <f t="shared" si="165"/>
        <v>150</v>
      </c>
      <c r="BG203" s="48">
        <f t="shared" si="166"/>
        <v>188.27499999999998</v>
      </c>
      <c r="BH203" s="48">
        <f t="shared" si="167"/>
        <v>300</v>
      </c>
      <c r="BI203" s="44">
        <f t="shared" si="168"/>
        <v>150</v>
      </c>
      <c r="BJ203" s="44">
        <f t="shared" si="154"/>
        <v>300</v>
      </c>
      <c r="BK203" s="44">
        <f t="shared" si="169"/>
        <v>2700</v>
      </c>
      <c r="BL203" s="49">
        <f t="shared" si="170"/>
        <v>2.7</v>
      </c>
      <c r="BM203" s="44"/>
    </row>
    <row r="204" spans="24:65" x14ac:dyDescent="0.25">
      <c r="X204" s="38">
        <v>200</v>
      </c>
      <c r="Y204" s="43">
        <f t="shared" si="148"/>
        <v>1000</v>
      </c>
      <c r="Z204" s="46">
        <f t="shared" si="171"/>
        <v>0.78539816339744828</v>
      </c>
      <c r="AA204" s="44">
        <f t="shared" si="144"/>
        <v>150</v>
      </c>
      <c r="AB204" s="47">
        <f t="shared" si="134"/>
        <v>1441.3660900948396</v>
      </c>
      <c r="AC204" s="44">
        <f t="shared" si="135"/>
        <v>300</v>
      </c>
      <c r="AD204" s="48">
        <f t="shared" si="80"/>
        <v>168.27499999999998</v>
      </c>
      <c r="AE204" s="44">
        <f t="shared" si="136"/>
        <v>900</v>
      </c>
      <c r="AF204" s="47">
        <f t="shared" si="137"/>
        <v>3000</v>
      </c>
      <c r="AG204" s="49">
        <f t="shared" si="138"/>
        <v>3</v>
      </c>
      <c r="AH204" s="43">
        <f t="shared" si="149"/>
        <v>1000</v>
      </c>
      <c r="AI204" s="46">
        <f t="shared" si="155"/>
        <v>0.78539816339744828</v>
      </c>
      <c r="AJ204" s="44">
        <f t="shared" si="145"/>
        <v>150</v>
      </c>
      <c r="AK204" s="47">
        <f t="shared" si="139"/>
        <v>1441.3660900948396</v>
      </c>
      <c r="AL204" s="44">
        <f t="shared" si="140"/>
        <v>150</v>
      </c>
      <c r="AM204" s="48">
        <f t="shared" si="50"/>
        <v>188.27499999999998</v>
      </c>
      <c r="AN204" s="44">
        <f t="shared" si="141"/>
        <v>600</v>
      </c>
      <c r="AO204" s="47">
        <f t="shared" si="142"/>
        <v>2600</v>
      </c>
      <c r="AP204" s="54">
        <f t="shared" si="143"/>
        <v>2.6</v>
      </c>
      <c r="AQ204" s="43">
        <f t="shared" si="150"/>
        <v>1100</v>
      </c>
      <c r="AR204" s="46">
        <f t="shared" si="156"/>
        <v>0.9503317777109126</v>
      </c>
      <c r="AS204" s="44">
        <f t="shared" si="146"/>
        <v>150</v>
      </c>
      <c r="AT204" s="47">
        <f t="shared" si="157"/>
        <v>1191.2116447064789</v>
      </c>
      <c r="AU204" s="44">
        <f t="shared" si="158"/>
        <v>330</v>
      </c>
      <c r="AV204" s="48">
        <f t="shared" si="159"/>
        <v>168.27499999999998</v>
      </c>
      <c r="AW204" s="44">
        <f t="shared" si="151"/>
        <v>600</v>
      </c>
      <c r="AX204" s="44">
        <f t="shared" si="160"/>
        <v>150</v>
      </c>
      <c r="AY204" s="44">
        <f t="shared" si="152"/>
        <v>300</v>
      </c>
      <c r="AZ204" s="47">
        <f t="shared" si="161"/>
        <v>2900</v>
      </c>
      <c r="BA204" s="49">
        <f t="shared" si="162"/>
        <v>2.6363636363636362</v>
      </c>
      <c r="BB204" s="43">
        <f t="shared" si="153"/>
        <v>1000</v>
      </c>
      <c r="BC204" s="46">
        <f t="shared" si="163"/>
        <v>0.78539816339744828</v>
      </c>
      <c r="BD204" s="44">
        <f t="shared" si="147"/>
        <v>150</v>
      </c>
      <c r="BE204" s="47">
        <f t="shared" si="164"/>
        <v>1441.3660900948396</v>
      </c>
      <c r="BF204" s="44">
        <f t="shared" si="165"/>
        <v>150</v>
      </c>
      <c r="BG204" s="48">
        <f t="shared" si="166"/>
        <v>188.27499999999998</v>
      </c>
      <c r="BH204" s="48">
        <f t="shared" si="167"/>
        <v>300</v>
      </c>
      <c r="BI204" s="44">
        <f t="shared" si="168"/>
        <v>150</v>
      </c>
      <c r="BJ204" s="44">
        <f t="shared" si="154"/>
        <v>300</v>
      </c>
      <c r="BK204" s="44">
        <f t="shared" si="169"/>
        <v>2700</v>
      </c>
      <c r="BL204" s="49">
        <f t="shared" si="170"/>
        <v>2.7</v>
      </c>
      <c r="BM204" s="44"/>
    </row>
    <row r="205" spans="24:65" x14ac:dyDescent="0.25">
      <c r="X205" s="38">
        <v>201</v>
      </c>
      <c r="Y205" s="43">
        <f>IF(ISNUMBER($I$15),$I$15,Y204)</f>
        <v>1000</v>
      </c>
      <c r="Z205" s="46">
        <f t="shared" si="171"/>
        <v>0.78539816339744828</v>
      </c>
      <c r="AA205" s="44">
        <f t="shared" si="144"/>
        <v>150</v>
      </c>
      <c r="AB205" s="47">
        <f t="shared" ref="AB205" si="172">MAX(450,$Q$32/Z205*1000)</f>
        <v>1441.3660900948396</v>
      </c>
      <c r="AC205" s="44">
        <f t="shared" ref="AC205" si="173">MAX(0.3*Y205,300)</f>
        <v>300</v>
      </c>
      <c r="AD205" s="48">
        <f t="shared" si="80"/>
        <v>168.27499999999998</v>
      </c>
      <c r="AE205" s="44">
        <f t="shared" ref="AE205" si="174">MAX(0.9*Y205,900)</f>
        <v>900</v>
      </c>
      <c r="AF205" s="47">
        <f t="shared" ref="AF205" si="175">CEILING(AA205+AB205+AC205+AD205+AE205,100)</f>
        <v>3000</v>
      </c>
      <c r="AG205" s="49">
        <f t="shared" ref="AG205" si="176">AF205/Y205</f>
        <v>3</v>
      </c>
      <c r="AH205" s="43">
        <f>IF(ISNUMBER($I$15),$I$15,AH204)</f>
        <v>1000</v>
      </c>
      <c r="AI205" s="46">
        <f t="shared" si="155"/>
        <v>0.78539816339744828</v>
      </c>
      <c r="AJ205" s="44">
        <f t="shared" si="145"/>
        <v>150</v>
      </c>
      <c r="AK205" s="47">
        <f t="shared" ref="AK205" si="177">MAX(450,$Q$32/AI205*1000)</f>
        <v>1441.3660900948396</v>
      </c>
      <c r="AL205" s="44">
        <f t="shared" ref="AL205" si="178">MAX(0.05*AH205,150)</f>
        <v>150</v>
      </c>
      <c r="AM205" s="48">
        <f t="shared" si="50"/>
        <v>188.27499999999998</v>
      </c>
      <c r="AN205" s="44">
        <f t="shared" ref="AN205" si="179">MAX(0.6*AH205,600)</f>
        <v>600</v>
      </c>
      <c r="AO205" s="47">
        <f t="shared" ref="AO205" si="180">CEILING(AJ205+AK205+AL205+AM205+AN205,100)</f>
        <v>2600</v>
      </c>
      <c r="AP205" s="54">
        <f t="shared" ref="AP205" si="181">AO205/AH205</f>
        <v>2.6</v>
      </c>
      <c r="AQ205" s="43">
        <f>IF(ISNUMBER($I$15),$I$15,AQ204)</f>
        <v>1100</v>
      </c>
      <c r="AR205" s="46">
        <f t="shared" si="156"/>
        <v>0.9503317777109126</v>
      </c>
      <c r="AS205" s="44">
        <f t="shared" si="146"/>
        <v>150</v>
      </c>
      <c r="AT205" s="47">
        <f t="shared" ref="AT205" si="182">MAX(450,$Q$32/AR205*1000)</f>
        <v>1191.2116447064789</v>
      </c>
      <c r="AU205" s="44">
        <f t="shared" ref="AU205" si="183">MAX(0.3*AQ205,300)</f>
        <v>330</v>
      </c>
      <c r="AV205" s="48">
        <f t="shared" si="159"/>
        <v>168.27499999999998</v>
      </c>
      <c r="AW205" s="44">
        <f t="shared" si="151"/>
        <v>600</v>
      </c>
      <c r="AX205" s="44">
        <f t="shared" si="160"/>
        <v>150</v>
      </c>
      <c r="AY205" s="44">
        <f>MAX(0.15*AQ205,300)</f>
        <v>300</v>
      </c>
      <c r="AZ205" s="47">
        <f t="shared" ref="AZ205" si="184">CEILING(AS205+AT205+AU205+AV205+AW205+AX205+AY205,100)</f>
        <v>2900</v>
      </c>
      <c r="BA205" s="49">
        <f t="shared" ref="BA205" si="185">AZ205/AQ205</f>
        <v>2.6363636363636362</v>
      </c>
      <c r="BB205" s="43">
        <f>IF(ISNUMBER($I$15),$I$15,BB204)</f>
        <v>1000</v>
      </c>
      <c r="BC205" s="46">
        <f t="shared" si="163"/>
        <v>0.78539816339744828</v>
      </c>
      <c r="BD205" s="44">
        <f t="shared" si="147"/>
        <v>150</v>
      </c>
      <c r="BE205" s="47">
        <f>MAX(450,$Q$32/BC205*1000)</f>
        <v>1441.3660900948396</v>
      </c>
      <c r="BF205" s="44">
        <f>MAX(0.05*BB205,150)</f>
        <v>150</v>
      </c>
      <c r="BG205" s="48">
        <f t="shared" si="166"/>
        <v>188.27499999999998</v>
      </c>
      <c r="BH205" s="48">
        <f t="shared" si="167"/>
        <v>300</v>
      </c>
      <c r="BI205" s="44">
        <f t="shared" si="168"/>
        <v>150</v>
      </c>
      <c r="BJ205" s="44">
        <f t="shared" si="154"/>
        <v>300</v>
      </c>
      <c r="BK205" s="44">
        <f t="shared" ref="BK205" si="186">CEILING(BD205+BE205+BF205+BG205+BH205+BI205+BJ205,100)</f>
        <v>2700</v>
      </c>
      <c r="BL205" s="49">
        <f t="shared" ref="BL205" si="187">BK205/BB205</f>
        <v>2.7</v>
      </c>
      <c r="BM205" s="44"/>
    </row>
    <row r="206" spans="24:65" ht="15.75" thickBot="1" x14ac:dyDescent="0.3">
      <c r="Y206" s="50" t="s">
        <v>87</v>
      </c>
      <c r="Z206" s="51" t="s">
        <v>94</v>
      </c>
      <c r="AA206" s="51" t="s">
        <v>88</v>
      </c>
      <c r="AB206" s="51" t="s">
        <v>89</v>
      </c>
      <c r="AC206" s="51" t="s">
        <v>95</v>
      </c>
      <c r="AD206" s="51" t="s">
        <v>96</v>
      </c>
      <c r="AE206" s="51" t="s">
        <v>98</v>
      </c>
      <c r="AF206" s="67" t="s">
        <v>99</v>
      </c>
      <c r="AG206" s="52"/>
      <c r="AH206" s="50" t="s">
        <v>87</v>
      </c>
      <c r="AI206" s="51" t="s">
        <v>94</v>
      </c>
      <c r="AJ206" s="51" t="s">
        <v>88</v>
      </c>
      <c r="AK206" s="51" t="s">
        <v>89</v>
      </c>
      <c r="AL206" s="51" t="s">
        <v>95</v>
      </c>
      <c r="AM206" s="51" t="s">
        <v>96</v>
      </c>
      <c r="AN206" s="51" t="s">
        <v>98</v>
      </c>
      <c r="AO206" s="67" t="s">
        <v>99</v>
      </c>
      <c r="AP206" s="55"/>
      <c r="AQ206" s="50" t="s">
        <v>87</v>
      </c>
      <c r="AR206" s="51" t="s">
        <v>94</v>
      </c>
      <c r="AS206" s="51" t="s">
        <v>88</v>
      </c>
      <c r="AT206" s="51" t="s">
        <v>89</v>
      </c>
      <c r="AU206" s="51" t="s">
        <v>95</v>
      </c>
      <c r="AV206" s="51" t="s">
        <v>96</v>
      </c>
      <c r="AW206" s="51" t="s">
        <v>98</v>
      </c>
      <c r="AX206" s="51" t="s">
        <v>108</v>
      </c>
      <c r="AY206" s="51" t="s">
        <v>110</v>
      </c>
      <c r="AZ206" s="67" t="s">
        <v>99</v>
      </c>
      <c r="BA206" s="56" t="s">
        <v>100</v>
      </c>
      <c r="BB206" s="50" t="s">
        <v>87</v>
      </c>
      <c r="BC206" s="51" t="s">
        <v>94</v>
      </c>
      <c r="BD206" s="51" t="s">
        <v>88</v>
      </c>
      <c r="BE206" s="51" t="s">
        <v>89</v>
      </c>
      <c r="BF206" s="51" t="s">
        <v>95</v>
      </c>
      <c r="BG206" s="51" t="s">
        <v>96</v>
      </c>
      <c r="BH206" s="51" t="s">
        <v>98</v>
      </c>
      <c r="BI206" s="51" t="s">
        <v>108</v>
      </c>
      <c r="BJ206" s="51" t="s">
        <v>110</v>
      </c>
      <c r="BK206" s="51" t="s">
        <v>99</v>
      </c>
      <c r="BL206" s="56" t="s">
        <v>100</v>
      </c>
      <c r="BM206" s="44"/>
    </row>
    <row r="207" spans="24:65" x14ac:dyDescent="0.25"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</row>
    <row r="208" spans="24:65" x14ac:dyDescent="0.25"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</row>
    <row r="209" spans="54:65" x14ac:dyDescent="0.25"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</row>
    <row r="210" spans="54:65" x14ac:dyDescent="0.25"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</row>
  </sheetData>
  <mergeCells count="9">
    <mergeCell ref="O34:P34"/>
    <mergeCell ref="Q34:R34"/>
    <mergeCell ref="I11:K11"/>
    <mergeCell ref="B2:J2"/>
    <mergeCell ref="D19:E19"/>
    <mergeCell ref="I3:K3"/>
    <mergeCell ref="I4:K4"/>
    <mergeCell ref="I5:K5"/>
    <mergeCell ref="I6:K6"/>
  </mergeCells>
  <dataValidations count="4">
    <dataValidation type="list" allowBlank="1" showInputMessage="1" showErrorMessage="1" sqref="I11">
      <formula1>$N$3:$N$7</formula1>
    </dataValidation>
    <dataValidation type="list" allowBlank="1" showInputMessage="1" showErrorMessage="1" sqref="D19">
      <formula1>$T$9:$T$11</formula1>
    </dataValidation>
    <dataValidation type="list" allowBlank="1" showInputMessage="1" showErrorMessage="1" sqref="D23 I21 I29">
      <formula1>$F$106:$F$149</formula1>
    </dataValidation>
    <dataValidation type="list" allowBlank="1" showInputMessage="1" showErrorMessage="1" sqref="D24 I22 I30">
      <formula1>$C$106:$C$118</formula1>
    </dataValidation>
  </dataValidations>
  <hyperlinks>
    <hyperlink ref="B3" r:id="rId1"/>
  </hyperlinks>
  <pageMargins left="0.25" right="0.25" top="0.75" bottom="0.75" header="0.3" footer="0.3"/>
  <pageSetup paperSize="9" scale="98" orientation="portrait" horizontalDpi="4294967293" verticalDpi="4294967293" r:id="rId2"/>
  <colBreaks count="1" manualBreakCount="1"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0"/>
  <sheetViews>
    <sheetView showGridLines="0" zoomScale="85" zoomScaleNormal="85" workbookViewId="0">
      <selection activeCell="BQ23" sqref="BQ23"/>
    </sheetView>
  </sheetViews>
  <sheetFormatPr defaultRowHeight="15" x14ac:dyDescent="0.25"/>
  <cols>
    <col min="1" max="1" width="4.28515625" customWidth="1"/>
    <col min="6" max="6" width="7.85546875" customWidth="1"/>
    <col min="7" max="7" width="10.7109375" customWidth="1"/>
    <col min="9" max="9" width="10.85546875" customWidth="1"/>
    <col min="12" max="12" width="3.28515625" customWidth="1"/>
    <col min="13" max="13" width="5.85546875" style="57" hidden="1" customWidth="1"/>
    <col min="14" max="16" width="0" hidden="1" customWidth="1"/>
    <col min="17" max="17" width="9.140625" hidden="1" customWidth="1"/>
    <col min="18" max="20" width="0" hidden="1" customWidth="1"/>
    <col min="21" max="21" width="10" hidden="1" customWidth="1"/>
    <col min="22" max="23" width="0" hidden="1" customWidth="1"/>
    <col min="24" max="24" width="3.85546875" style="38" hidden="1" customWidth="1"/>
    <col min="25" max="31" width="9.140625" hidden="1" customWidth="1"/>
    <col min="32" max="32" width="9.140625" style="39" hidden="1" customWidth="1"/>
    <col min="33" max="40" width="9.140625" hidden="1" customWidth="1"/>
    <col min="41" max="41" width="9.140625" style="39" hidden="1" customWidth="1"/>
    <col min="42" max="51" width="9.140625" hidden="1" customWidth="1"/>
    <col min="52" max="52" width="9.140625" style="39" hidden="1" customWidth="1"/>
    <col min="53" max="53" width="9.140625" hidden="1" customWidth="1"/>
    <col min="54" max="64" width="0" hidden="1" customWidth="1"/>
  </cols>
  <sheetData>
    <row r="1" spans="1:6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64" ht="19.5" thickBot="1" x14ac:dyDescent="0.3">
      <c r="A2" s="4"/>
      <c r="B2" s="77" t="s">
        <v>137</v>
      </c>
      <c r="C2" s="77"/>
      <c r="D2" s="77"/>
      <c r="E2" s="77"/>
      <c r="F2" s="77"/>
      <c r="G2" s="77"/>
      <c r="H2" s="77"/>
      <c r="I2" s="77"/>
      <c r="J2" s="77"/>
      <c r="K2" s="5"/>
      <c r="M2" s="57">
        <v>1</v>
      </c>
      <c r="N2" s="22" t="s">
        <v>26</v>
      </c>
      <c r="O2" s="22"/>
      <c r="P2" s="22"/>
      <c r="Q2" s="22"/>
      <c r="R2" s="22"/>
      <c r="S2" s="22"/>
      <c r="T2" s="21" t="s">
        <v>34</v>
      </c>
      <c r="Y2" s="21" t="s">
        <v>105</v>
      </c>
      <c r="AH2" s="21" t="s">
        <v>106</v>
      </c>
      <c r="AQ2" s="21" t="s">
        <v>107</v>
      </c>
      <c r="AU2" t="s">
        <v>109</v>
      </c>
      <c r="AV2">
        <v>6</v>
      </c>
      <c r="BB2" s="21" t="s">
        <v>111</v>
      </c>
    </row>
    <row r="3" spans="1:64" x14ac:dyDescent="0.25">
      <c r="A3" s="6"/>
      <c r="B3" s="72" t="s">
        <v>144</v>
      </c>
      <c r="C3" s="7"/>
      <c r="D3" s="7"/>
      <c r="E3" s="7"/>
      <c r="F3" s="7"/>
      <c r="G3" s="8" t="s">
        <v>0</v>
      </c>
      <c r="I3" s="78" t="s">
        <v>1</v>
      </c>
      <c r="J3" s="79"/>
      <c r="K3" s="80"/>
      <c r="N3" s="19" t="s">
        <v>17</v>
      </c>
      <c r="Q3" s="20"/>
      <c r="R3" s="57">
        <v>1</v>
      </c>
      <c r="T3" t="s">
        <v>8</v>
      </c>
      <c r="V3" s="23">
        <f>D10</f>
        <v>22046.225999999999</v>
      </c>
      <c r="W3" t="s">
        <v>35</v>
      </c>
      <c r="Y3" s="40" t="s">
        <v>87</v>
      </c>
      <c r="Z3" s="41" t="s">
        <v>94</v>
      </c>
      <c r="AA3" s="41" t="s">
        <v>88</v>
      </c>
      <c r="AB3" s="41" t="s">
        <v>89</v>
      </c>
      <c r="AC3" s="41" t="s">
        <v>95</v>
      </c>
      <c r="AD3" s="41" t="s">
        <v>96</v>
      </c>
      <c r="AE3" s="41" t="s">
        <v>98</v>
      </c>
      <c r="AF3" s="66" t="s">
        <v>99</v>
      </c>
      <c r="AG3" s="42" t="s">
        <v>100</v>
      </c>
      <c r="AH3" s="40" t="s">
        <v>87</v>
      </c>
      <c r="AI3" s="41" t="s">
        <v>94</v>
      </c>
      <c r="AJ3" s="41" t="s">
        <v>88</v>
      </c>
      <c r="AK3" s="41" t="s">
        <v>89</v>
      </c>
      <c r="AL3" s="41" t="s">
        <v>95</v>
      </c>
      <c r="AM3" s="41" t="s">
        <v>96</v>
      </c>
      <c r="AN3" s="41" t="s">
        <v>98</v>
      </c>
      <c r="AO3" s="66" t="s">
        <v>99</v>
      </c>
      <c r="AP3" s="41" t="s">
        <v>100</v>
      </c>
      <c r="AQ3" s="40" t="s">
        <v>87</v>
      </c>
      <c r="AR3" s="41" t="s">
        <v>94</v>
      </c>
      <c r="AS3" s="41" t="s">
        <v>88</v>
      </c>
      <c r="AT3" s="41" t="s">
        <v>89</v>
      </c>
      <c r="AU3" s="41" t="s">
        <v>95</v>
      </c>
      <c r="AV3" s="41" t="s">
        <v>96</v>
      </c>
      <c r="AW3" s="41" t="s">
        <v>98</v>
      </c>
      <c r="AX3" s="41" t="s">
        <v>108</v>
      </c>
      <c r="AY3" s="41" t="s">
        <v>110</v>
      </c>
      <c r="AZ3" s="66" t="s">
        <v>99</v>
      </c>
      <c r="BA3" s="42" t="s">
        <v>100</v>
      </c>
      <c r="BB3" s="40" t="s">
        <v>87</v>
      </c>
      <c r="BC3" s="41" t="s">
        <v>94</v>
      </c>
      <c r="BD3" s="41" t="s">
        <v>88</v>
      </c>
      <c r="BE3" s="41" t="s">
        <v>89</v>
      </c>
      <c r="BF3" s="41" t="s">
        <v>95</v>
      </c>
      <c r="BG3" s="41" t="s">
        <v>96</v>
      </c>
      <c r="BH3" s="41" t="s">
        <v>98</v>
      </c>
      <c r="BI3" s="41" t="s">
        <v>108</v>
      </c>
      <c r="BJ3" s="41" t="s">
        <v>110</v>
      </c>
      <c r="BK3" s="41" t="s">
        <v>99</v>
      </c>
      <c r="BL3" s="42" t="s">
        <v>100</v>
      </c>
    </row>
    <row r="4" spans="1:64" ht="15" customHeight="1" x14ac:dyDescent="0.25">
      <c r="A4" s="6"/>
      <c r="B4" s="9" t="s">
        <v>145</v>
      </c>
      <c r="C4" s="7"/>
      <c r="D4" s="7"/>
      <c r="E4" s="7"/>
      <c r="F4" s="7"/>
      <c r="G4" s="8" t="s">
        <v>2</v>
      </c>
      <c r="I4" s="78" t="s">
        <v>130</v>
      </c>
      <c r="J4" s="79"/>
      <c r="K4" s="80"/>
      <c r="N4" s="19" t="s">
        <v>18</v>
      </c>
      <c r="Q4" s="20"/>
      <c r="R4" s="57">
        <v>0.6</v>
      </c>
      <c r="T4" t="s">
        <v>10</v>
      </c>
      <c r="V4" s="2">
        <f>D11</f>
        <v>1.2597962738372588</v>
      </c>
      <c r="W4" t="s">
        <v>36</v>
      </c>
      <c r="Y4" s="43" t="s">
        <v>42</v>
      </c>
      <c r="Z4" s="44" t="s">
        <v>40</v>
      </c>
      <c r="AA4" s="44" t="s">
        <v>7</v>
      </c>
      <c r="AB4" s="44" t="s">
        <v>7</v>
      </c>
      <c r="AC4" s="44" t="s">
        <v>7</v>
      </c>
      <c r="AD4" s="44" t="s">
        <v>7</v>
      </c>
      <c r="AE4" s="44" t="s">
        <v>7</v>
      </c>
      <c r="AF4" s="44" t="s">
        <v>7</v>
      </c>
      <c r="AG4" s="45"/>
      <c r="AH4" s="43" t="s">
        <v>42</v>
      </c>
      <c r="AI4" s="44" t="s">
        <v>40</v>
      </c>
      <c r="AJ4" s="44" t="s">
        <v>7</v>
      </c>
      <c r="AK4" s="44" t="s">
        <v>7</v>
      </c>
      <c r="AL4" s="44" t="s">
        <v>7</v>
      </c>
      <c r="AM4" s="44" t="s">
        <v>7</v>
      </c>
      <c r="AN4" s="44" t="s">
        <v>7</v>
      </c>
      <c r="AO4" s="44" t="s">
        <v>7</v>
      </c>
      <c r="AP4" s="44"/>
      <c r="AQ4" s="43" t="s">
        <v>42</v>
      </c>
      <c r="AR4" s="44" t="s">
        <v>40</v>
      </c>
      <c r="AS4" s="44" t="s">
        <v>7</v>
      </c>
      <c r="AT4" s="44" t="s">
        <v>7</v>
      </c>
      <c r="AU4" s="44" t="s">
        <v>7</v>
      </c>
      <c r="AV4" s="44" t="s">
        <v>7</v>
      </c>
      <c r="AW4" s="44" t="s">
        <v>7</v>
      </c>
      <c r="AX4" s="44" t="s">
        <v>7</v>
      </c>
      <c r="AY4" s="44" t="s">
        <v>7</v>
      </c>
      <c r="AZ4" s="44" t="s">
        <v>7</v>
      </c>
      <c r="BA4" s="45"/>
      <c r="BB4" s="43" t="s">
        <v>42</v>
      </c>
      <c r="BC4" s="44" t="s">
        <v>40</v>
      </c>
      <c r="BD4" s="44" t="s">
        <v>7</v>
      </c>
      <c r="BE4" s="44" t="s">
        <v>7</v>
      </c>
      <c r="BF4" s="44" t="s">
        <v>7</v>
      </c>
      <c r="BG4" s="44" t="s">
        <v>7</v>
      </c>
      <c r="BH4" s="44" t="s">
        <v>7</v>
      </c>
      <c r="BI4" s="44" t="s">
        <v>7</v>
      </c>
      <c r="BJ4" s="44" t="s">
        <v>7</v>
      </c>
      <c r="BK4" s="44" t="s">
        <v>7</v>
      </c>
      <c r="BL4" s="45"/>
    </row>
    <row r="5" spans="1:64" x14ac:dyDescent="0.25">
      <c r="A5" s="6"/>
      <c r="B5" s="7"/>
      <c r="C5" s="7"/>
      <c r="D5" s="7"/>
      <c r="E5" s="7"/>
      <c r="F5" s="7"/>
      <c r="G5" s="8" t="s">
        <v>3</v>
      </c>
      <c r="I5" s="81">
        <v>42876</v>
      </c>
      <c r="J5" s="82"/>
      <c r="K5" s="83"/>
      <c r="N5" s="19" t="s">
        <v>19</v>
      </c>
      <c r="Q5" s="20"/>
      <c r="R5" s="57">
        <v>0.7</v>
      </c>
      <c r="T5" t="s">
        <v>12</v>
      </c>
      <c r="V5" s="23">
        <f>D12</f>
        <v>11023.112999999999</v>
      </c>
      <c r="W5" t="s">
        <v>35</v>
      </c>
      <c r="X5" s="38">
        <v>1</v>
      </c>
      <c r="Y5" s="69">
        <f>S29</f>
        <v>3</v>
      </c>
      <c r="Z5" s="46">
        <f>PI()*(Y5)^2/4</f>
        <v>7.0685834705770345</v>
      </c>
      <c r="AA5" s="44">
        <f>IF($I$10&lt;=1000,6,12)</f>
        <v>6</v>
      </c>
      <c r="AB5" s="47">
        <f>MAX(18,$Q$32/Z5*12)</f>
        <v>67.868482998575615</v>
      </c>
      <c r="AC5" s="44">
        <f>MAX(0.3*Y5*12,12)</f>
        <v>12</v>
      </c>
      <c r="AD5" s="48">
        <f>$S$33</f>
        <v>6.625</v>
      </c>
      <c r="AE5" s="44">
        <f>MAX(0.9*Y5*12,36)</f>
        <v>36</v>
      </c>
      <c r="AF5" s="47">
        <f>CEILING(AA5+AB5+AC5+AD5+AE5,6)</f>
        <v>132</v>
      </c>
      <c r="AG5" s="49">
        <f>AF5/(Y5*12)</f>
        <v>3.6666666666666665</v>
      </c>
      <c r="AH5" s="69">
        <f>S29</f>
        <v>3</v>
      </c>
      <c r="AI5" s="46">
        <f>PI()*(AH5)^2/4</f>
        <v>7.0685834705770345</v>
      </c>
      <c r="AJ5" s="44">
        <f>IF($I$10&lt;=1000,6,12)</f>
        <v>6</v>
      </c>
      <c r="AK5" s="47">
        <f>MAX(18,$Q$32/AI5*12)</f>
        <v>67.868482998575615</v>
      </c>
      <c r="AL5" s="44">
        <f>MAX(0.05*AH5,6)</f>
        <v>6</v>
      </c>
      <c r="AM5" s="48">
        <f>$S$33+20/25.4</f>
        <v>7.41240157480315</v>
      </c>
      <c r="AN5" s="44">
        <f>MAX(0.6*AH5,24)</f>
        <v>24</v>
      </c>
      <c r="AO5" s="47">
        <f>CEILING(AJ5+AK5+AL5+AM5+AN5,6)</f>
        <v>114</v>
      </c>
      <c r="AP5" s="54">
        <f>AO5/(AH5*12)</f>
        <v>3.1666666666666665</v>
      </c>
      <c r="AQ5" s="69">
        <f>Y5</f>
        <v>3</v>
      </c>
      <c r="AR5" s="46">
        <f>PI()*(AQ5)^2/4</f>
        <v>7.0685834705770345</v>
      </c>
      <c r="AS5" s="44">
        <f>IF($I$10&lt;=1000,6,12)</f>
        <v>6</v>
      </c>
      <c r="AT5" s="47">
        <f>MAX(18,$Q$32/AR5*12)</f>
        <v>67.868482998575615</v>
      </c>
      <c r="AU5" s="44">
        <f>MAX(0.3*AQ5,12)</f>
        <v>12</v>
      </c>
      <c r="AV5" s="48">
        <f>$S$33</f>
        <v>6.625</v>
      </c>
      <c r="AW5" s="44">
        <f>MAX(0.45*AQ5,24)</f>
        <v>24</v>
      </c>
      <c r="AX5" s="44">
        <f>$AV$2</f>
        <v>6</v>
      </c>
      <c r="AY5" s="44">
        <f>MAX(0.15*AQ5,12)</f>
        <v>12</v>
      </c>
      <c r="AZ5" s="47">
        <f>CEILING(AS5+AT5+AU5+AV5+AW5+AX5+AY5,6)</f>
        <v>138</v>
      </c>
      <c r="BA5" s="49">
        <f>AZ5/(AQ5*12)</f>
        <v>3.8333333333333335</v>
      </c>
      <c r="BB5" s="69">
        <f>AQ5</f>
        <v>3</v>
      </c>
      <c r="BC5" s="46">
        <f>PI()*(BB5)^2/4</f>
        <v>7.0685834705770345</v>
      </c>
      <c r="BD5" s="44">
        <f>IF($I$10&lt;=1000,6,12)</f>
        <v>6</v>
      </c>
      <c r="BE5" s="47">
        <f>MAX(18,$Q$32/BC5*12)</f>
        <v>67.868482998575615</v>
      </c>
      <c r="BF5" s="44">
        <f>MAX(0.05*BB5,6)</f>
        <v>6</v>
      </c>
      <c r="BG5" s="48">
        <f>$S$33+20/25.4</f>
        <v>7.41240157480315</v>
      </c>
      <c r="BH5" s="48">
        <f>MAX($S$33,12)</f>
        <v>12</v>
      </c>
      <c r="BI5" s="44">
        <f>$AV$2</f>
        <v>6</v>
      </c>
      <c r="BJ5" s="44">
        <f>MAX(0.15*BB5,12)</f>
        <v>12</v>
      </c>
      <c r="BK5" s="44">
        <f>CEILING(BD5+BE5+BF5+BG5+BH5+BI5+BJ5,6)</f>
        <v>120</v>
      </c>
      <c r="BL5" s="49">
        <f>BK5/(12*BB5)</f>
        <v>3.3333333333333335</v>
      </c>
    </row>
    <row r="6" spans="1:64" ht="15" customHeight="1" x14ac:dyDescent="0.25">
      <c r="A6" s="6"/>
      <c r="B6" s="10" t="s">
        <v>4</v>
      </c>
      <c r="C6" s="11"/>
      <c r="D6" s="12"/>
      <c r="E6" s="12"/>
      <c r="F6" s="7"/>
      <c r="G6" s="8" t="s">
        <v>5</v>
      </c>
      <c r="I6" s="78" t="s">
        <v>143</v>
      </c>
      <c r="J6" s="79"/>
      <c r="K6" s="80"/>
      <c r="N6" s="19" t="s">
        <v>20</v>
      </c>
      <c r="Q6" s="20"/>
      <c r="R6" s="57">
        <v>0.7</v>
      </c>
      <c r="T6" t="s">
        <v>13</v>
      </c>
      <c r="V6" s="2">
        <f>D13</f>
        <v>45.953222852904176</v>
      </c>
      <c r="W6" t="s">
        <v>36</v>
      </c>
      <c r="X6" s="38">
        <v>2</v>
      </c>
      <c r="Y6" s="69">
        <f>IF(AG5&lt;=$D$16,Y5,Y5+0.5)</f>
        <v>3.5</v>
      </c>
      <c r="Z6" s="46">
        <f>PI()*(Y6)^2/4</f>
        <v>9.6211275016187408</v>
      </c>
      <c r="AA6" s="44">
        <f>IF($I$10&lt;=1000,6,12)</f>
        <v>6</v>
      </c>
      <c r="AB6" s="47">
        <f>MAX(18,$Q$32/Z6*12)</f>
        <v>49.862558937729034</v>
      </c>
      <c r="AC6" s="44">
        <f>MAX(0.3*Y6*12,12)</f>
        <v>12.600000000000001</v>
      </c>
      <c r="AD6" s="48">
        <f>$S$33</f>
        <v>6.625</v>
      </c>
      <c r="AE6" s="44">
        <f>MAX(0.9*Y6*12,36)</f>
        <v>37.799999999999997</v>
      </c>
      <c r="AF6" s="47">
        <f>CEILING(AA6+AB6+AC6+AD6+AE6,6)</f>
        <v>114</v>
      </c>
      <c r="AG6" s="49">
        <f>AF6/(Y6*12)</f>
        <v>2.7142857142857144</v>
      </c>
      <c r="AH6" s="69">
        <f>IF(AP5&lt;=$D$16,AH5,AH5+0.5)</f>
        <v>3.5</v>
      </c>
      <c r="AI6" s="46">
        <f>PI()*(AH6)^2/4</f>
        <v>9.6211275016187408</v>
      </c>
      <c r="AJ6" s="44">
        <f>IF($I$10&lt;=1000,6,12)</f>
        <v>6</v>
      </c>
      <c r="AK6" s="47">
        <f>MAX(18,$Q$32/AI6*12)</f>
        <v>49.862558937729034</v>
      </c>
      <c r="AL6" s="44">
        <f>MAX(0.05*AH6,6)</f>
        <v>6</v>
      </c>
      <c r="AM6" s="48">
        <f>$S$33+20/25.4</f>
        <v>7.41240157480315</v>
      </c>
      <c r="AN6" s="44">
        <f>MAX(0.6*AH6,24)</f>
        <v>24</v>
      </c>
      <c r="AO6" s="47">
        <f>CEILING(AJ6+AK6+AL6+AM6+AN6,6)</f>
        <v>96</v>
      </c>
      <c r="AP6" s="54">
        <f>AO6/(AH6*12)</f>
        <v>2.2857142857142856</v>
      </c>
      <c r="AQ6" s="69">
        <f>IF(BA5&lt;=$D$16,AQ5,AQ5+0.5)</f>
        <v>3.5</v>
      </c>
      <c r="AR6" s="46">
        <f>PI()*(AQ6)^2/4</f>
        <v>9.6211275016187408</v>
      </c>
      <c r="AS6" s="44">
        <f>IF($I$10&lt;=1000,6,12)</f>
        <v>6</v>
      </c>
      <c r="AT6" s="47">
        <f>MAX(18,$Q$32/AR6*12)</f>
        <v>49.862558937729034</v>
      </c>
      <c r="AU6" s="44">
        <f>MAX(0.3*AQ6,12)</f>
        <v>12</v>
      </c>
      <c r="AV6" s="48">
        <f>$S$33</f>
        <v>6.625</v>
      </c>
      <c r="AW6" s="44">
        <f t="shared" ref="AW6:AW69" si="0">MAX(0.45*AQ6,24)</f>
        <v>24</v>
      </c>
      <c r="AX6" s="44">
        <f>$AV$2</f>
        <v>6</v>
      </c>
      <c r="AY6" s="44">
        <f>MAX(0.15*AQ6,12)</f>
        <v>12</v>
      </c>
      <c r="AZ6" s="47">
        <f>CEILING(AS6+AT6+AU6+AV6+AW6+AX6+AY6,6)</f>
        <v>120</v>
      </c>
      <c r="BA6" s="49">
        <f>AZ6/(AQ6*12)</f>
        <v>2.8571428571428572</v>
      </c>
      <c r="BB6" s="69">
        <f>IF(BL5&lt;=$D$16,BB5,BB5+0.5)</f>
        <v>3.5</v>
      </c>
      <c r="BC6" s="46">
        <f>PI()*(BB6)^2/4</f>
        <v>9.6211275016187408</v>
      </c>
      <c r="BD6" s="44">
        <f>IF($I$10&lt;=1000,6,12)</f>
        <v>6</v>
      </c>
      <c r="BE6" s="47">
        <f>MAX(18,$Q$32/BC6*12)</f>
        <v>49.862558937729034</v>
      </c>
      <c r="BF6" s="44">
        <f>MAX(0.05*BB6,6)</f>
        <v>6</v>
      </c>
      <c r="BG6" s="48">
        <f>$S$33+20/25.4</f>
        <v>7.41240157480315</v>
      </c>
      <c r="BH6" s="48">
        <f>MAX($S$33,12)</f>
        <v>12</v>
      </c>
      <c r="BI6" s="44">
        <f>$AV$2</f>
        <v>6</v>
      </c>
      <c r="BJ6" s="44">
        <f>MAX(0.15*BB6,12)</f>
        <v>12</v>
      </c>
      <c r="BK6" s="44">
        <f>CEILING(BD6+BE6+BF6+BG6+BH6+BI6+BJ6,6)</f>
        <v>102</v>
      </c>
      <c r="BL6" s="49">
        <f>BK6/(12*BB6)</f>
        <v>2.4285714285714284</v>
      </c>
    </row>
    <row r="7" spans="1:64" x14ac:dyDescent="0.25">
      <c r="G7" s="53"/>
      <c r="H7" s="53"/>
      <c r="I7" s="53"/>
      <c r="J7" s="53"/>
      <c r="K7" s="53"/>
      <c r="N7" s="19" t="s">
        <v>21</v>
      </c>
      <c r="Q7" s="20"/>
      <c r="R7" s="57">
        <v>0.5</v>
      </c>
      <c r="X7" s="38">
        <v>3</v>
      </c>
      <c r="Y7" s="69">
        <f t="shared" ref="Y7:Y70" si="1">IF(AG6&lt;=$D$16,Y6,Y6+0.5)</f>
        <v>3.5</v>
      </c>
      <c r="Z7" s="46">
        <f t="shared" ref="Z7:Z70" si="2">PI()*(Y7)^2/4</f>
        <v>9.6211275016187408</v>
      </c>
      <c r="AA7" s="44">
        <f t="shared" ref="AA7:AA70" si="3">IF($I$10&lt;=1000,6,12)</f>
        <v>6</v>
      </c>
      <c r="AB7" s="47">
        <f t="shared" ref="AB7:AB70" si="4">MAX(18,$Q$32/Z7*12)</f>
        <v>49.862558937729034</v>
      </c>
      <c r="AC7" s="44">
        <f t="shared" ref="AC7:AC70" si="5">MAX(0.3*Y7*12,12)</f>
        <v>12.600000000000001</v>
      </c>
      <c r="AD7" s="48">
        <f t="shared" ref="AD7:AD70" si="6">$S$33</f>
        <v>6.625</v>
      </c>
      <c r="AE7" s="44">
        <f t="shared" ref="AE7:AE70" si="7">MAX(0.9*Y7*12,36)</f>
        <v>37.799999999999997</v>
      </c>
      <c r="AF7" s="47">
        <f t="shared" ref="AF7:AF70" si="8">CEILING(AA7+AB7+AC7+AD7+AE7,6)</f>
        <v>114</v>
      </c>
      <c r="AG7" s="49">
        <f t="shared" ref="AG7:AG70" si="9">AF7/(Y7*12)</f>
        <v>2.7142857142857144</v>
      </c>
      <c r="AH7" s="69">
        <f t="shared" ref="AH7:AH70" si="10">IF(AP6&lt;=$D$16,AH6,AH6+0.5)</f>
        <v>3.5</v>
      </c>
      <c r="AI7" s="46">
        <f t="shared" ref="AI7:AI70" si="11">PI()*(AH7)^2/4</f>
        <v>9.6211275016187408</v>
      </c>
      <c r="AJ7" s="44">
        <f t="shared" ref="AJ7:AJ70" si="12">IF($I$10&lt;=1000,6,12)</f>
        <v>6</v>
      </c>
      <c r="AK7" s="47">
        <f t="shared" ref="AK7:AK70" si="13">MAX(18,$Q$32/AI7*12)</f>
        <v>49.862558937729034</v>
      </c>
      <c r="AL7" s="44">
        <f t="shared" ref="AL7:AL70" si="14">MAX(0.05*AH7,6)</f>
        <v>6</v>
      </c>
      <c r="AM7" s="48">
        <f t="shared" ref="AM7:AM70" si="15">$S$33+20/25.4</f>
        <v>7.41240157480315</v>
      </c>
      <c r="AN7" s="44">
        <f t="shared" ref="AN7:AN70" si="16">MAX(0.6*AH7,24)</f>
        <v>24</v>
      </c>
      <c r="AO7" s="47">
        <f t="shared" ref="AO7:AO70" si="17">CEILING(AJ7+AK7+AL7+AM7+AN7,6)</f>
        <v>96</v>
      </c>
      <c r="AP7" s="54">
        <f t="shared" ref="AP7:AP70" si="18">AO7/(AH7*12)</f>
        <v>2.2857142857142856</v>
      </c>
      <c r="AQ7" s="69">
        <f t="shared" ref="AQ7:AQ70" si="19">IF(BA6&lt;=$D$16,AQ6,AQ6+0.5)</f>
        <v>3.5</v>
      </c>
      <c r="AR7" s="46">
        <f t="shared" ref="AR7:AR70" si="20">PI()*(AQ7)^2/4</f>
        <v>9.6211275016187408</v>
      </c>
      <c r="AS7" s="44">
        <f t="shared" ref="AS7:AS70" si="21">IF($I$10&lt;=1000,6,12)</f>
        <v>6</v>
      </c>
      <c r="AT7" s="47">
        <f t="shared" ref="AT7:AT70" si="22">MAX(18,$Q$32/AR7*12)</f>
        <v>49.862558937729034</v>
      </c>
      <c r="AU7" s="44">
        <f t="shared" ref="AU7:AU70" si="23">MAX(0.3*AQ7,12)</f>
        <v>12</v>
      </c>
      <c r="AV7" s="48">
        <f t="shared" ref="AV7:AV70" si="24">$S$33</f>
        <v>6.625</v>
      </c>
      <c r="AW7" s="44">
        <f t="shared" si="0"/>
        <v>24</v>
      </c>
      <c r="AX7" s="44">
        <f t="shared" ref="AX7:AX70" si="25">$AV$2</f>
        <v>6</v>
      </c>
      <c r="AY7" s="44">
        <f t="shared" ref="AY7:AY70" si="26">MAX(0.15*AQ7,12)</f>
        <v>12</v>
      </c>
      <c r="AZ7" s="47">
        <f t="shared" ref="AZ7:AZ70" si="27">CEILING(AS7+AT7+AU7+AV7+AW7+AX7+AY7,6)</f>
        <v>120</v>
      </c>
      <c r="BA7" s="49">
        <f t="shared" ref="BA7:BA70" si="28">AZ7/(AQ7*12)</f>
        <v>2.8571428571428572</v>
      </c>
      <c r="BB7" s="69">
        <f t="shared" ref="BB7:BB70" si="29">IF(BL6&lt;=$D$16,BB6,BB6+0.5)</f>
        <v>3.5</v>
      </c>
      <c r="BC7" s="46">
        <f t="shared" ref="BC7:BC70" si="30">PI()*(BB7)^2/4</f>
        <v>9.6211275016187408</v>
      </c>
      <c r="BD7" s="44">
        <f t="shared" ref="BD7:BD70" si="31">IF($I$10&lt;=1000,6,12)</f>
        <v>6</v>
      </c>
      <c r="BE7" s="47">
        <f t="shared" ref="BE7:BE70" si="32">MAX(18,$Q$32/BC7*12)</f>
        <v>49.862558937729034</v>
      </c>
      <c r="BF7" s="44">
        <f t="shared" ref="BF7:BF70" si="33">MAX(0.05*BB7,6)</f>
        <v>6</v>
      </c>
      <c r="BG7" s="48">
        <f t="shared" ref="BG7:BG70" si="34">$S$33+20/25.4</f>
        <v>7.41240157480315</v>
      </c>
      <c r="BH7" s="48">
        <f t="shared" ref="BH7:BH70" si="35">MAX($S$33,12)</f>
        <v>12</v>
      </c>
      <c r="BI7" s="44">
        <f t="shared" ref="BI7:BI70" si="36">$AV$2</f>
        <v>6</v>
      </c>
      <c r="BJ7" s="44">
        <f t="shared" ref="BJ7:BJ70" si="37">MAX(0.15*BB7,12)</f>
        <v>12</v>
      </c>
      <c r="BK7" s="44">
        <f t="shared" ref="BK7:BK70" si="38">CEILING(BD7+BE7+BF7+BG7+BH7+BI7+BJ7,6)</f>
        <v>102</v>
      </c>
      <c r="BL7" s="49">
        <f t="shared" ref="BL7:BL70" si="39">BK7/(12*BB7)</f>
        <v>2.4285714285714284</v>
      </c>
    </row>
    <row r="8" spans="1:64" x14ac:dyDescent="0.25">
      <c r="T8" s="21" t="s">
        <v>61</v>
      </c>
      <c r="X8" s="38">
        <v>4</v>
      </c>
      <c r="Y8" s="69">
        <f t="shared" si="1"/>
        <v>3.5</v>
      </c>
      <c r="Z8" s="46">
        <f t="shared" si="2"/>
        <v>9.6211275016187408</v>
      </c>
      <c r="AA8" s="44">
        <f t="shared" si="3"/>
        <v>6</v>
      </c>
      <c r="AB8" s="47">
        <f t="shared" si="4"/>
        <v>49.862558937729034</v>
      </c>
      <c r="AC8" s="44">
        <f t="shared" si="5"/>
        <v>12.600000000000001</v>
      </c>
      <c r="AD8" s="48">
        <f t="shared" si="6"/>
        <v>6.625</v>
      </c>
      <c r="AE8" s="44">
        <f t="shared" si="7"/>
        <v>37.799999999999997</v>
      </c>
      <c r="AF8" s="47">
        <f t="shared" si="8"/>
        <v>114</v>
      </c>
      <c r="AG8" s="49">
        <f t="shared" si="9"/>
        <v>2.7142857142857144</v>
      </c>
      <c r="AH8" s="69">
        <f t="shared" si="10"/>
        <v>3.5</v>
      </c>
      <c r="AI8" s="46">
        <f t="shared" si="11"/>
        <v>9.6211275016187408</v>
      </c>
      <c r="AJ8" s="44">
        <f t="shared" si="12"/>
        <v>6</v>
      </c>
      <c r="AK8" s="47">
        <f t="shared" si="13"/>
        <v>49.862558937729034</v>
      </c>
      <c r="AL8" s="44">
        <f t="shared" si="14"/>
        <v>6</v>
      </c>
      <c r="AM8" s="48">
        <f t="shared" si="15"/>
        <v>7.41240157480315</v>
      </c>
      <c r="AN8" s="44">
        <f t="shared" si="16"/>
        <v>24</v>
      </c>
      <c r="AO8" s="47">
        <f t="shared" si="17"/>
        <v>96</v>
      </c>
      <c r="AP8" s="54">
        <f t="shared" si="18"/>
        <v>2.2857142857142856</v>
      </c>
      <c r="AQ8" s="69">
        <f t="shared" si="19"/>
        <v>3.5</v>
      </c>
      <c r="AR8" s="46">
        <f t="shared" si="20"/>
        <v>9.6211275016187408</v>
      </c>
      <c r="AS8" s="44">
        <f t="shared" si="21"/>
        <v>6</v>
      </c>
      <c r="AT8" s="47">
        <f t="shared" si="22"/>
        <v>49.862558937729034</v>
      </c>
      <c r="AU8" s="44">
        <f t="shared" si="23"/>
        <v>12</v>
      </c>
      <c r="AV8" s="48">
        <f t="shared" si="24"/>
        <v>6.625</v>
      </c>
      <c r="AW8" s="44">
        <f t="shared" si="0"/>
        <v>24</v>
      </c>
      <c r="AX8" s="44">
        <f t="shared" si="25"/>
        <v>6</v>
      </c>
      <c r="AY8" s="44">
        <f t="shared" si="26"/>
        <v>12</v>
      </c>
      <c r="AZ8" s="47">
        <f t="shared" si="27"/>
        <v>120</v>
      </c>
      <c r="BA8" s="49">
        <f t="shared" si="28"/>
        <v>2.8571428571428572</v>
      </c>
      <c r="BB8" s="69">
        <f t="shared" si="29"/>
        <v>3.5</v>
      </c>
      <c r="BC8" s="46">
        <f t="shared" si="30"/>
        <v>9.6211275016187408</v>
      </c>
      <c r="BD8" s="44">
        <f t="shared" si="31"/>
        <v>6</v>
      </c>
      <c r="BE8" s="47">
        <f t="shared" si="32"/>
        <v>49.862558937729034</v>
      </c>
      <c r="BF8" s="44">
        <f t="shared" si="33"/>
        <v>6</v>
      </c>
      <c r="BG8" s="48">
        <f t="shared" si="34"/>
        <v>7.41240157480315</v>
      </c>
      <c r="BH8" s="48">
        <f t="shared" si="35"/>
        <v>12</v>
      </c>
      <c r="BI8" s="44">
        <f t="shared" si="36"/>
        <v>6</v>
      </c>
      <c r="BJ8" s="44">
        <f t="shared" si="37"/>
        <v>12</v>
      </c>
      <c r="BK8" s="44">
        <f t="shared" si="38"/>
        <v>102</v>
      </c>
      <c r="BL8" s="49">
        <f t="shared" si="39"/>
        <v>2.4285714285714284</v>
      </c>
    </row>
    <row r="9" spans="1:64" x14ac:dyDescent="0.25">
      <c r="B9" s="13" t="s">
        <v>6</v>
      </c>
      <c r="C9" s="14"/>
      <c r="D9" s="14"/>
      <c r="E9" s="14"/>
      <c r="F9" s="17"/>
      <c r="G9" s="17"/>
      <c r="M9" s="57">
        <v>2</v>
      </c>
      <c r="N9" s="19" t="s">
        <v>22</v>
      </c>
      <c r="Q9">
        <f>IF(I11=N3,R3,IF(I11=N4,R4,IF(I11=N5,R5,IF(I11=N6,R6,R7))))</f>
        <v>1</v>
      </c>
      <c r="T9" t="s">
        <v>57</v>
      </c>
      <c r="V9" s="39">
        <v>1000</v>
      </c>
      <c r="W9" s="39">
        <f>1400*2.2046226*0.3048</f>
        <v>940.75655587200015</v>
      </c>
      <c r="X9" s="38">
        <v>5</v>
      </c>
      <c r="Y9" s="69">
        <f t="shared" si="1"/>
        <v>3.5</v>
      </c>
      <c r="Z9" s="46">
        <f t="shared" si="2"/>
        <v>9.6211275016187408</v>
      </c>
      <c r="AA9" s="44">
        <f t="shared" si="3"/>
        <v>6</v>
      </c>
      <c r="AB9" s="47">
        <f t="shared" si="4"/>
        <v>49.862558937729034</v>
      </c>
      <c r="AC9" s="44">
        <f t="shared" si="5"/>
        <v>12.600000000000001</v>
      </c>
      <c r="AD9" s="48">
        <f t="shared" si="6"/>
        <v>6.625</v>
      </c>
      <c r="AE9" s="44">
        <f t="shared" si="7"/>
        <v>37.799999999999997</v>
      </c>
      <c r="AF9" s="47">
        <f t="shared" si="8"/>
        <v>114</v>
      </c>
      <c r="AG9" s="49">
        <f t="shared" si="9"/>
        <v>2.7142857142857144</v>
      </c>
      <c r="AH9" s="69">
        <f t="shared" si="10"/>
        <v>3.5</v>
      </c>
      <c r="AI9" s="46">
        <f t="shared" si="11"/>
        <v>9.6211275016187408</v>
      </c>
      <c r="AJ9" s="44">
        <f t="shared" si="12"/>
        <v>6</v>
      </c>
      <c r="AK9" s="47">
        <f t="shared" si="13"/>
        <v>49.862558937729034</v>
      </c>
      <c r="AL9" s="44">
        <f t="shared" si="14"/>
        <v>6</v>
      </c>
      <c r="AM9" s="48">
        <f t="shared" si="15"/>
        <v>7.41240157480315</v>
      </c>
      <c r="AN9" s="44">
        <f t="shared" si="16"/>
        <v>24</v>
      </c>
      <c r="AO9" s="47">
        <f t="shared" si="17"/>
        <v>96</v>
      </c>
      <c r="AP9" s="54">
        <f t="shared" si="18"/>
        <v>2.2857142857142856</v>
      </c>
      <c r="AQ9" s="69">
        <f t="shared" si="19"/>
        <v>3.5</v>
      </c>
      <c r="AR9" s="46">
        <f t="shared" si="20"/>
        <v>9.6211275016187408</v>
      </c>
      <c r="AS9" s="44">
        <f t="shared" si="21"/>
        <v>6</v>
      </c>
      <c r="AT9" s="47">
        <f t="shared" si="22"/>
        <v>49.862558937729034</v>
      </c>
      <c r="AU9" s="44">
        <f t="shared" si="23"/>
        <v>12</v>
      </c>
      <c r="AV9" s="48">
        <f t="shared" si="24"/>
        <v>6.625</v>
      </c>
      <c r="AW9" s="44">
        <f t="shared" si="0"/>
        <v>24</v>
      </c>
      <c r="AX9" s="44">
        <f t="shared" si="25"/>
        <v>6</v>
      </c>
      <c r="AY9" s="44">
        <f t="shared" si="26"/>
        <v>12</v>
      </c>
      <c r="AZ9" s="47">
        <f t="shared" si="27"/>
        <v>120</v>
      </c>
      <c r="BA9" s="49">
        <f t="shared" si="28"/>
        <v>2.8571428571428572</v>
      </c>
      <c r="BB9" s="69">
        <f t="shared" si="29"/>
        <v>3.5</v>
      </c>
      <c r="BC9" s="46">
        <f t="shared" si="30"/>
        <v>9.6211275016187408</v>
      </c>
      <c r="BD9" s="44">
        <f t="shared" si="31"/>
        <v>6</v>
      </c>
      <c r="BE9" s="47">
        <f t="shared" si="32"/>
        <v>49.862558937729034</v>
      </c>
      <c r="BF9" s="44">
        <f t="shared" si="33"/>
        <v>6</v>
      </c>
      <c r="BG9" s="48">
        <f t="shared" si="34"/>
        <v>7.41240157480315</v>
      </c>
      <c r="BH9" s="48">
        <f t="shared" si="35"/>
        <v>12</v>
      </c>
      <c r="BI9" s="44">
        <f t="shared" si="36"/>
        <v>6</v>
      </c>
      <c r="BJ9" s="44">
        <f t="shared" si="37"/>
        <v>12</v>
      </c>
      <c r="BK9" s="44">
        <f t="shared" si="38"/>
        <v>102</v>
      </c>
      <c r="BL9" s="49">
        <f t="shared" si="39"/>
        <v>2.4285714285714284</v>
      </c>
    </row>
    <row r="10" spans="1:64" x14ac:dyDescent="0.25">
      <c r="B10" t="s">
        <v>8</v>
      </c>
      <c r="D10" s="15">
        <v>22046.225999999999</v>
      </c>
      <c r="E10" s="16" t="s">
        <v>35</v>
      </c>
      <c r="F10" s="16"/>
      <c r="G10" t="s">
        <v>14</v>
      </c>
      <c r="I10" s="15">
        <v>145.03773999999999</v>
      </c>
      <c r="J10" s="16" t="s">
        <v>23</v>
      </c>
      <c r="M10" s="57">
        <v>3</v>
      </c>
      <c r="N10" s="19" t="s">
        <v>14</v>
      </c>
      <c r="Q10" s="24">
        <f>I10</f>
        <v>145.03773999999999</v>
      </c>
      <c r="R10" t="s">
        <v>23</v>
      </c>
      <c r="T10" t="s">
        <v>55</v>
      </c>
      <c r="V10" s="39">
        <v>1400</v>
      </c>
      <c r="W10" s="39">
        <f>2100*2.2046226*0.3048</f>
        <v>1411.1348338079999</v>
      </c>
      <c r="X10" s="38">
        <v>6</v>
      </c>
      <c r="Y10" s="69">
        <f t="shared" si="1"/>
        <v>3.5</v>
      </c>
      <c r="Z10" s="46">
        <f t="shared" si="2"/>
        <v>9.6211275016187408</v>
      </c>
      <c r="AA10" s="44">
        <f t="shared" si="3"/>
        <v>6</v>
      </c>
      <c r="AB10" s="47">
        <f t="shared" si="4"/>
        <v>49.862558937729034</v>
      </c>
      <c r="AC10" s="44">
        <f t="shared" si="5"/>
        <v>12.600000000000001</v>
      </c>
      <c r="AD10" s="48">
        <f t="shared" si="6"/>
        <v>6.625</v>
      </c>
      <c r="AE10" s="44">
        <f t="shared" si="7"/>
        <v>37.799999999999997</v>
      </c>
      <c r="AF10" s="47">
        <f t="shared" si="8"/>
        <v>114</v>
      </c>
      <c r="AG10" s="49">
        <f t="shared" si="9"/>
        <v>2.7142857142857144</v>
      </c>
      <c r="AH10" s="69">
        <f t="shared" si="10"/>
        <v>3.5</v>
      </c>
      <c r="AI10" s="46">
        <f t="shared" si="11"/>
        <v>9.6211275016187408</v>
      </c>
      <c r="AJ10" s="44">
        <f t="shared" si="12"/>
        <v>6</v>
      </c>
      <c r="AK10" s="47">
        <f t="shared" si="13"/>
        <v>49.862558937729034</v>
      </c>
      <c r="AL10" s="44">
        <f t="shared" si="14"/>
        <v>6</v>
      </c>
      <c r="AM10" s="48">
        <f t="shared" si="15"/>
        <v>7.41240157480315</v>
      </c>
      <c r="AN10" s="44">
        <f t="shared" si="16"/>
        <v>24</v>
      </c>
      <c r="AO10" s="47">
        <f t="shared" si="17"/>
        <v>96</v>
      </c>
      <c r="AP10" s="54">
        <f t="shared" si="18"/>
        <v>2.2857142857142856</v>
      </c>
      <c r="AQ10" s="69">
        <f t="shared" si="19"/>
        <v>3.5</v>
      </c>
      <c r="AR10" s="46">
        <f t="shared" si="20"/>
        <v>9.6211275016187408</v>
      </c>
      <c r="AS10" s="44">
        <f t="shared" si="21"/>
        <v>6</v>
      </c>
      <c r="AT10" s="47">
        <f t="shared" si="22"/>
        <v>49.862558937729034</v>
      </c>
      <c r="AU10" s="44">
        <f t="shared" si="23"/>
        <v>12</v>
      </c>
      <c r="AV10" s="48">
        <f t="shared" si="24"/>
        <v>6.625</v>
      </c>
      <c r="AW10" s="44">
        <f t="shared" si="0"/>
        <v>24</v>
      </c>
      <c r="AX10" s="44">
        <f t="shared" si="25"/>
        <v>6</v>
      </c>
      <c r="AY10" s="44">
        <f t="shared" si="26"/>
        <v>12</v>
      </c>
      <c r="AZ10" s="47">
        <f t="shared" si="27"/>
        <v>120</v>
      </c>
      <c r="BA10" s="49">
        <f t="shared" si="28"/>
        <v>2.8571428571428572</v>
      </c>
      <c r="BB10" s="69">
        <f t="shared" si="29"/>
        <v>3.5</v>
      </c>
      <c r="BC10" s="46">
        <f t="shared" si="30"/>
        <v>9.6211275016187408</v>
      </c>
      <c r="BD10" s="44">
        <f t="shared" si="31"/>
        <v>6</v>
      </c>
      <c r="BE10" s="47">
        <f t="shared" si="32"/>
        <v>49.862558937729034</v>
      </c>
      <c r="BF10" s="44">
        <f t="shared" si="33"/>
        <v>6</v>
      </c>
      <c r="BG10" s="48">
        <f t="shared" si="34"/>
        <v>7.41240157480315</v>
      </c>
      <c r="BH10" s="48">
        <f t="shared" si="35"/>
        <v>12</v>
      </c>
      <c r="BI10" s="44">
        <f t="shared" si="36"/>
        <v>6</v>
      </c>
      <c r="BJ10" s="44">
        <f t="shared" si="37"/>
        <v>12</v>
      </c>
      <c r="BK10" s="44">
        <f t="shared" si="38"/>
        <v>102</v>
      </c>
      <c r="BL10" s="49">
        <f t="shared" si="39"/>
        <v>2.4285714285714284</v>
      </c>
    </row>
    <row r="11" spans="1:64" x14ac:dyDescent="0.25">
      <c r="B11" t="s">
        <v>10</v>
      </c>
      <c r="D11" s="30">
        <v>1.2597962738372588</v>
      </c>
      <c r="E11" s="16" t="s">
        <v>138</v>
      </c>
      <c r="F11" s="16"/>
      <c r="G11" t="s">
        <v>16</v>
      </c>
      <c r="I11" s="74" t="s">
        <v>17</v>
      </c>
      <c r="J11" s="75"/>
      <c r="K11" s="76"/>
      <c r="M11" s="57">
        <v>4</v>
      </c>
      <c r="N11" s="22" t="s">
        <v>27</v>
      </c>
      <c r="Q11" s="2">
        <f>0.35-0.01*(Q10-100)/100</f>
        <v>0.34549622599999996</v>
      </c>
      <c r="R11" t="s">
        <v>25</v>
      </c>
      <c r="T11" t="s">
        <v>56</v>
      </c>
      <c r="V11" s="39">
        <v>5400</v>
      </c>
      <c r="W11" s="39">
        <f>8000*2.2046226*0.3048</f>
        <v>5375.7517478400005</v>
      </c>
      <c r="X11" s="38">
        <v>7</v>
      </c>
      <c r="Y11" s="69">
        <f t="shared" si="1"/>
        <v>3.5</v>
      </c>
      <c r="Z11" s="46">
        <f t="shared" si="2"/>
        <v>9.6211275016187408</v>
      </c>
      <c r="AA11" s="44">
        <f t="shared" si="3"/>
        <v>6</v>
      </c>
      <c r="AB11" s="47">
        <f t="shared" si="4"/>
        <v>49.862558937729034</v>
      </c>
      <c r="AC11" s="44">
        <f t="shared" si="5"/>
        <v>12.600000000000001</v>
      </c>
      <c r="AD11" s="48">
        <f t="shared" si="6"/>
        <v>6.625</v>
      </c>
      <c r="AE11" s="44">
        <f t="shared" si="7"/>
        <v>37.799999999999997</v>
      </c>
      <c r="AF11" s="47">
        <f t="shared" si="8"/>
        <v>114</v>
      </c>
      <c r="AG11" s="49">
        <f t="shared" si="9"/>
        <v>2.7142857142857144</v>
      </c>
      <c r="AH11" s="69">
        <f t="shared" si="10"/>
        <v>3.5</v>
      </c>
      <c r="AI11" s="46">
        <f t="shared" si="11"/>
        <v>9.6211275016187408</v>
      </c>
      <c r="AJ11" s="44">
        <f t="shared" si="12"/>
        <v>6</v>
      </c>
      <c r="AK11" s="47">
        <f t="shared" si="13"/>
        <v>49.862558937729034</v>
      </c>
      <c r="AL11" s="44">
        <f t="shared" si="14"/>
        <v>6</v>
      </c>
      <c r="AM11" s="48">
        <f t="shared" si="15"/>
        <v>7.41240157480315</v>
      </c>
      <c r="AN11" s="44">
        <f t="shared" si="16"/>
        <v>24</v>
      </c>
      <c r="AO11" s="47">
        <f t="shared" si="17"/>
        <v>96</v>
      </c>
      <c r="AP11" s="54">
        <f t="shared" si="18"/>
        <v>2.2857142857142856</v>
      </c>
      <c r="AQ11" s="69">
        <f t="shared" si="19"/>
        <v>3.5</v>
      </c>
      <c r="AR11" s="46">
        <f t="shared" si="20"/>
        <v>9.6211275016187408</v>
      </c>
      <c r="AS11" s="44">
        <f t="shared" si="21"/>
        <v>6</v>
      </c>
      <c r="AT11" s="47">
        <f t="shared" si="22"/>
        <v>49.862558937729034</v>
      </c>
      <c r="AU11" s="44">
        <f t="shared" si="23"/>
        <v>12</v>
      </c>
      <c r="AV11" s="48">
        <f t="shared" si="24"/>
        <v>6.625</v>
      </c>
      <c r="AW11" s="44">
        <f t="shared" si="0"/>
        <v>24</v>
      </c>
      <c r="AX11" s="44">
        <f t="shared" si="25"/>
        <v>6</v>
      </c>
      <c r="AY11" s="44">
        <f t="shared" si="26"/>
        <v>12</v>
      </c>
      <c r="AZ11" s="47">
        <f t="shared" si="27"/>
        <v>120</v>
      </c>
      <c r="BA11" s="49">
        <f t="shared" si="28"/>
        <v>2.8571428571428572</v>
      </c>
      <c r="BB11" s="69">
        <f t="shared" si="29"/>
        <v>3.5</v>
      </c>
      <c r="BC11" s="46">
        <f t="shared" si="30"/>
        <v>9.6211275016187408</v>
      </c>
      <c r="BD11" s="44">
        <f t="shared" si="31"/>
        <v>6</v>
      </c>
      <c r="BE11" s="47">
        <f t="shared" si="32"/>
        <v>49.862558937729034</v>
      </c>
      <c r="BF11" s="44">
        <f t="shared" si="33"/>
        <v>6</v>
      </c>
      <c r="BG11" s="48">
        <f t="shared" si="34"/>
        <v>7.41240157480315</v>
      </c>
      <c r="BH11" s="48">
        <f t="shared" si="35"/>
        <v>12</v>
      </c>
      <c r="BI11" s="44">
        <f t="shared" si="36"/>
        <v>6</v>
      </c>
      <c r="BJ11" s="44">
        <f t="shared" si="37"/>
        <v>12</v>
      </c>
      <c r="BK11" s="44">
        <f t="shared" si="38"/>
        <v>102</v>
      </c>
      <c r="BL11" s="49">
        <f t="shared" si="39"/>
        <v>2.4285714285714284</v>
      </c>
    </row>
    <row r="12" spans="1:64" x14ac:dyDescent="0.25">
      <c r="B12" t="s">
        <v>12</v>
      </c>
      <c r="D12" s="15">
        <v>11023.112999999999</v>
      </c>
      <c r="E12" s="16" t="s">
        <v>35</v>
      </c>
      <c r="F12" s="16"/>
      <c r="G12" t="s">
        <v>29</v>
      </c>
      <c r="I12" s="2">
        <f>Q20</f>
        <v>0.34549622599999996</v>
      </c>
      <c r="J12" s="16" t="s">
        <v>25</v>
      </c>
      <c r="N12" s="25" t="s">
        <v>81</v>
      </c>
      <c r="T12" t="s">
        <v>62</v>
      </c>
      <c r="V12">
        <f>IF(ISNUMBER(D21),D21,D20)</f>
        <v>1400</v>
      </c>
      <c r="W12" t="s">
        <v>142</v>
      </c>
      <c r="X12" s="38">
        <v>8</v>
      </c>
      <c r="Y12" s="69">
        <f t="shared" si="1"/>
        <v>3.5</v>
      </c>
      <c r="Z12" s="46">
        <f t="shared" si="2"/>
        <v>9.6211275016187408</v>
      </c>
      <c r="AA12" s="44">
        <f t="shared" si="3"/>
        <v>6</v>
      </c>
      <c r="AB12" s="47">
        <f t="shared" si="4"/>
        <v>49.862558937729034</v>
      </c>
      <c r="AC12" s="44">
        <f t="shared" si="5"/>
        <v>12.600000000000001</v>
      </c>
      <c r="AD12" s="48">
        <f t="shared" si="6"/>
        <v>6.625</v>
      </c>
      <c r="AE12" s="44">
        <f t="shared" si="7"/>
        <v>37.799999999999997</v>
      </c>
      <c r="AF12" s="47">
        <f t="shared" si="8"/>
        <v>114</v>
      </c>
      <c r="AG12" s="49">
        <f t="shared" si="9"/>
        <v>2.7142857142857144</v>
      </c>
      <c r="AH12" s="69">
        <f t="shared" si="10"/>
        <v>3.5</v>
      </c>
      <c r="AI12" s="46">
        <f t="shared" si="11"/>
        <v>9.6211275016187408</v>
      </c>
      <c r="AJ12" s="44">
        <f t="shared" si="12"/>
        <v>6</v>
      </c>
      <c r="AK12" s="47">
        <f t="shared" si="13"/>
        <v>49.862558937729034</v>
      </c>
      <c r="AL12" s="44">
        <f t="shared" si="14"/>
        <v>6</v>
      </c>
      <c r="AM12" s="48">
        <f t="shared" si="15"/>
        <v>7.41240157480315</v>
      </c>
      <c r="AN12" s="44">
        <f t="shared" si="16"/>
        <v>24</v>
      </c>
      <c r="AO12" s="47">
        <f t="shared" si="17"/>
        <v>96</v>
      </c>
      <c r="AP12" s="54">
        <f t="shared" si="18"/>
        <v>2.2857142857142856</v>
      </c>
      <c r="AQ12" s="69">
        <f t="shared" si="19"/>
        <v>3.5</v>
      </c>
      <c r="AR12" s="46">
        <f t="shared" si="20"/>
        <v>9.6211275016187408</v>
      </c>
      <c r="AS12" s="44">
        <f t="shared" si="21"/>
        <v>6</v>
      </c>
      <c r="AT12" s="47">
        <f t="shared" si="22"/>
        <v>49.862558937729034</v>
      </c>
      <c r="AU12" s="44">
        <f t="shared" si="23"/>
        <v>12</v>
      </c>
      <c r="AV12" s="48">
        <f t="shared" si="24"/>
        <v>6.625</v>
      </c>
      <c r="AW12" s="44">
        <f t="shared" si="0"/>
        <v>24</v>
      </c>
      <c r="AX12" s="44">
        <f t="shared" si="25"/>
        <v>6</v>
      </c>
      <c r="AY12" s="44">
        <f t="shared" si="26"/>
        <v>12</v>
      </c>
      <c r="AZ12" s="47">
        <f t="shared" si="27"/>
        <v>120</v>
      </c>
      <c r="BA12" s="49">
        <f t="shared" si="28"/>
        <v>2.8571428571428572</v>
      </c>
      <c r="BB12" s="69">
        <f t="shared" si="29"/>
        <v>3.5</v>
      </c>
      <c r="BC12" s="46">
        <f t="shared" si="30"/>
        <v>9.6211275016187408</v>
      </c>
      <c r="BD12" s="44">
        <f t="shared" si="31"/>
        <v>6</v>
      </c>
      <c r="BE12" s="47">
        <f t="shared" si="32"/>
        <v>49.862558937729034</v>
      </c>
      <c r="BF12" s="44">
        <f t="shared" si="33"/>
        <v>6</v>
      </c>
      <c r="BG12" s="48">
        <f t="shared" si="34"/>
        <v>7.41240157480315</v>
      </c>
      <c r="BH12" s="48">
        <f t="shared" si="35"/>
        <v>12</v>
      </c>
      <c r="BI12" s="44">
        <f t="shared" si="36"/>
        <v>6</v>
      </c>
      <c r="BJ12" s="44">
        <f t="shared" si="37"/>
        <v>12</v>
      </c>
      <c r="BK12" s="44">
        <f t="shared" si="38"/>
        <v>102</v>
      </c>
      <c r="BL12" s="49">
        <f t="shared" si="39"/>
        <v>2.4285714285714284</v>
      </c>
    </row>
    <row r="13" spans="1:64" x14ac:dyDescent="0.25">
      <c r="B13" t="s">
        <v>13</v>
      </c>
      <c r="D13" s="27">
        <v>45.953222852904176</v>
      </c>
      <c r="E13" s="16" t="s">
        <v>138</v>
      </c>
      <c r="F13" s="16"/>
      <c r="G13" t="s">
        <v>31</v>
      </c>
      <c r="I13" s="30"/>
      <c r="J13" s="16" t="s">
        <v>25</v>
      </c>
      <c r="K13" s="29"/>
      <c r="O13">
        <v>0</v>
      </c>
      <c r="P13" t="s">
        <v>24</v>
      </c>
      <c r="Q13">
        <v>0.35</v>
      </c>
      <c r="R13" t="s">
        <v>25</v>
      </c>
      <c r="T13" t="s">
        <v>64</v>
      </c>
      <c r="V13" s="23">
        <f>(D10+D12)/(D10/D11+D12/D13)</f>
        <v>1.8641419152727985</v>
      </c>
      <c r="W13" t="s">
        <v>36</v>
      </c>
      <c r="X13" s="38">
        <v>9</v>
      </c>
      <c r="Y13" s="69">
        <f t="shared" si="1"/>
        <v>3.5</v>
      </c>
      <c r="Z13" s="46">
        <f t="shared" si="2"/>
        <v>9.6211275016187408</v>
      </c>
      <c r="AA13" s="44">
        <f t="shared" si="3"/>
        <v>6</v>
      </c>
      <c r="AB13" s="47">
        <f t="shared" si="4"/>
        <v>49.862558937729034</v>
      </c>
      <c r="AC13" s="44">
        <f t="shared" si="5"/>
        <v>12.600000000000001</v>
      </c>
      <c r="AD13" s="48">
        <f t="shared" si="6"/>
        <v>6.625</v>
      </c>
      <c r="AE13" s="44">
        <f t="shared" si="7"/>
        <v>37.799999999999997</v>
      </c>
      <c r="AF13" s="47">
        <f t="shared" si="8"/>
        <v>114</v>
      </c>
      <c r="AG13" s="49">
        <f t="shared" si="9"/>
        <v>2.7142857142857144</v>
      </c>
      <c r="AH13" s="69">
        <f t="shared" si="10"/>
        <v>3.5</v>
      </c>
      <c r="AI13" s="46">
        <f t="shared" si="11"/>
        <v>9.6211275016187408</v>
      </c>
      <c r="AJ13" s="44">
        <f t="shared" si="12"/>
        <v>6</v>
      </c>
      <c r="AK13" s="47">
        <f t="shared" si="13"/>
        <v>49.862558937729034</v>
      </c>
      <c r="AL13" s="44">
        <f t="shared" si="14"/>
        <v>6</v>
      </c>
      <c r="AM13" s="48">
        <f t="shared" si="15"/>
        <v>7.41240157480315</v>
      </c>
      <c r="AN13" s="44">
        <f t="shared" si="16"/>
        <v>24</v>
      </c>
      <c r="AO13" s="47">
        <f t="shared" si="17"/>
        <v>96</v>
      </c>
      <c r="AP13" s="54">
        <f t="shared" si="18"/>
        <v>2.2857142857142856</v>
      </c>
      <c r="AQ13" s="69">
        <f t="shared" si="19"/>
        <v>3.5</v>
      </c>
      <c r="AR13" s="46">
        <f t="shared" si="20"/>
        <v>9.6211275016187408</v>
      </c>
      <c r="AS13" s="44">
        <f t="shared" si="21"/>
        <v>6</v>
      </c>
      <c r="AT13" s="47">
        <f t="shared" si="22"/>
        <v>49.862558937729034</v>
      </c>
      <c r="AU13" s="44">
        <f t="shared" si="23"/>
        <v>12</v>
      </c>
      <c r="AV13" s="48">
        <f t="shared" si="24"/>
        <v>6.625</v>
      </c>
      <c r="AW13" s="44">
        <f t="shared" si="0"/>
        <v>24</v>
      </c>
      <c r="AX13" s="44">
        <f t="shared" si="25"/>
        <v>6</v>
      </c>
      <c r="AY13" s="44">
        <f t="shared" si="26"/>
        <v>12</v>
      </c>
      <c r="AZ13" s="47">
        <f t="shared" si="27"/>
        <v>120</v>
      </c>
      <c r="BA13" s="49">
        <f t="shared" si="28"/>
        <v>2.8571428571428572</v>
      </c>
      <c r="BB13" s="69">
        <f t="shared" si="29"/>
        <v>3.5</v>
      </c>
      <c r="BC13" s="46">
        <f t="shared" si="30"/>
        <v>9.6211275016187408</v>
      </c>
      <c r="BD13" s="44">
        <f t="shared" si="31"/>
        <v>6</v>
      </c>
      <c r="BE13" s="47">
        <f t="shared" si="32"/>
        <v>49.862558937729034</v>
      </c>
      <c r="BF13" s="44">
        <f t="shared" si="33"/>
        <v>6</v>
      </c>
      <c r="BG13" s="48">
        <f t="shared" si="34"/>
        <v>7.41240157480315</v>
      </c>
      <c r="BH13" s="48">
        <f t="shared" si="35"/>
        <v>12</v>
      </c>
      <c r="BI13" s="44">
        <f t="shared" si="36"/>
        <v>6</v>
      </c>
      <c r="BJ13" s="44">
        <f t="shared" si="37"/>
        <v>12</v>
      </c>
      <c r="BK13" s="44">
        <f t="shared" si="38"/>
        <v>102</v>
      </c>
      <c r="BL13" s="49">
        <f t="shared" si="39"/>
        <v>2.4285714285714284</v>
      </c>
    </row>
    <row r="14" spans="1:64" x14ac:dyDescent="0.25">
      <c r="B14" t="s">
        <v>46</v>
      </c>
      <c r="D14" s="15">
        <v>5</v>
      </c>
      <c r="E14" s="16" t="s">
        <v>48</v>
      </c>
      <c r="G14" t="s">
        <v>37</v>
      </c>
      <c r="I14" s="24">
        <f>P49</f>
        <v>3.5</v>
      </c>
      <c r="J14" s="28" t="s">
        <v>42</v>
      </c>
      <c r="O14">
        <v>100</v>
      </c>
      <c r="P14" t="s">
        <v>24</v>
      </c>
      <c r="Q14">
        <v>0.35</v>
      </c>
      <c r="R14" t="s">
        <v>25</v>
      </c>
      <c r="T14" t="s">
        <v>66</v>
      </c>
      <c r="V14" s="23">
        <f>SQRT(V12/V13)</f>
        <v>27.404667174310006</v>
      </c>
      <c r="W14" t="s">
        <v>25</v>
      </c>
      <c r="X14" s="38">
        <v>10</v>
      </c>
      <c r="Y14" s="69">
        <f t="shared" si="1"/>
        <v>3.5</v>
      </c>
      <c r="Z14" s="46">
        <f t="shared" si="2"/>
        <v>9.6211275016187408</v>
      </c>
      <c r="AA14" s="44">
        <f t="shared" si="3"/>
        <v>6</v>
      </c>
      <c r="AB14" s="47">
        <f t="shared" si="4"/>
        <v>49.862558937729034</v>
      </c>
      <c r="AC14" s="44">
        <f t="shared" si="5"/>
        <v>12.600000000000001</v>
      </c>
      <c r="AD14" s="48">
        <f t="shared" si="6"/>
        <v>6.625</v>
      </c>
      <c r="AE14" s="44">
        <f t="shared" si="7"/>
        <v>37.799999999999997</v>
      </c>
      <c r="AF14" s="47">
        <f t="shared" si="8"/>
        <v>114</v>
      </c>
      <c r="AG14" s="49">
        <f t="shared" si="9"/>
        <v>2.7142857142857144</v>
      </c>
      <c r="AH14" s="69">
        <f t="shared" si="10"/>
        <v>3.5</v>
      </c>
      <c r="AI14" s="46">
        <f t="shared" si="11"/>
        <v>9.6211275016187408</v>
      </c>
      <c r="AJ14" s="44">
        <f t="shared" si="12"/>
        <v>6</v>
      </c>
      <c r="AK14" s="47">
        <f t="shared" si="13"/>
        <v>49.862558937729034</v>
      </c>
      <c r="AL14" s="44">
        <f t="shared" si="14"/>
        <v>6</v>
      </c>
      <c r="AM14" s="48">
        <f t="shared" si="15"/>
        <v>7.41240157480315</v>
      </c>
      <c r="AN14" s="44">
        <f t="shared" si="16"/>
        <v>24</v>
      </c>
      <c r="AO14" s="47">
        <f t="shared" si="17"/>
        <v>96</v>
      </c>
      <c r="AP14" s="54">
        <f t="shared" si="18"/>
        <v>2.2857142857142856</v>
      </c>
      <c r="AQ14" s="69">
        <f t="shared" si="19"/>
        <v>3.5</v>
      </c>
      <c r="AR14" s="46">
        <f t="shared" si="20"/>
        <v>9.6211275016187408</v>
      </c>
      <c r="AS14" s="44">
        <f t="shared" si="21"/>
        <v>6</v>
      </c>
      <c r="AT14" s="47">
        <f t="shared" si="22"/>
        <v>49.862558937729034</v>
      </c>
      <c r="AU14" s="44">
        <f t="shared" si="23"/>
        <v>12</v>
      </c>
      <c r="AV14" s="48">
        <f t="shared" si="24"/>
        <v>6.625</v>
      </c>
      <c r="AW14" s="44">
        <f t="shared" si="0"/>
        <v>24</v>
      </c>
      <c r="AX14" s="44">
        <f t="shared" si="25"/>
        <v>6</v>
      </c>
      <c r="AY14" s="44">
        <f t="shared" si="26"/>
        <v>12</v>
      </c>
      <c r="AZ14" s="47">
        <f t="shared" si="27"/>
        <v>120</v>
      </c>
      <c r="BA14" s="49">
        <f t="shared" si="28"/>
        <v>2.8571428571428572</v>
      </c>
      <c r="BB14" s="69">
        <f t="shared" si="29"/>
        <v>3.5</v>
      </c>
      <c r="BC14" s="46">
        <f t="shared" si="30"/>
        <v>9.6211275016187408</v>
      </c>
      <c r="BD14" s="44">
        <f t="shared" si="31"/>
        <v>6</v>
      </c>
      <c r="BE14" s="47">
        <f t="shared" si="32"/>
        <v>49.862558937729034</v>
      </c>
      <c r="BF14" s="44">
        <f t="shared" si="33"/>
        <v>6</v>
      </c>
      <c r="BG14" s="48">
        <f t="shared" si="34"/>
        <v>7.41240157480315</v>
      </c>
      <c r="BH14" s="48">
        <f t="shared" si="35"/>
        <v>12</v>
      </c>
      <c r="BI14" s="44">
        <f t="shared" si="36"/>
        <v>6</v>
      </c>
      <c r="BJ14" s="44">
        <f t="shared" si="37"/>
        <v>12</v>
      </c>
      <c r="BK14" s="44">
        <f t="shared" si="38"/>
        <v>102</v>
      </c>
      <c r="BL14" s="49">
        <f t="shared" si="39"/>
        <v>2.4285714285714284</v>
      </c>
    </row>
    <row r="15" spans="1:64" x14ac:dyDescent="0.25">
      <c r="B15" t="s">
        <v>47</v>
      </c>
      <c r="D15" s="27">
        <v>149.52138202409057</v>
      </c>
      <c r="E15" s="16" t="s">
        <v>139</v>
      </c>
      <c r="G15" t="s">
        <v>44</v>
      </c>
      <c r="I15" s="15"/>
      <c r="J15" s="16" t="s">
        <v>42</v>
      </c>
      <c r="K15" s="29"/>
      <c r="O15">
        <v>300</v>
      </c>
      <c r="P15" t="s">
        <v>24</v>
      </c>
      <c r="Q15">
        <v>0.33</v>
      </c>
      <c r="R15" t="s">
        <v>25</v>
      </c>
      <c r="T15" t="s">
        <v>67</v>
      </c>
      <c r="V15" s="23">
        <f>(D10/D11+D12/D13)/3600</f>
        <v>4.9276975238528085</v>
      </c>
      <c r="W15" t="s">
        <v>38</v>
      </c>
      <c r="X15" s="38">
        <v>11</v>
      </c>
      <c r="Y15" s="69">
        <f t="shared" si="1"/>
        <v>3.5</v>
      </c>
      <c r="Z15" s="46">
        <f t="shared" si="2"/>
        <v>9.6211275016187408</v>
      </c>
      <c r="AA15" s="44">
        <f t="shared" si="3"/>
        <v>6</v>
      </c>
      <c r="AB15" s="47">
        <f t="shared" si="4"/>
        <v>49.862558937729034</v>
      </c>
      <c r="AC15" s="44">
        <f t="shared" si="5"/>
        <v>12.600000000000001</v>
      </c>
      <c r="AD15" s="48">
        <f t="shared" si="6"/>
        <v>6.625</v>
      </c>
      <c r="AE15" s="44">
        <f t="shared" si="7"/>
        <v>37.799999999999997</v>
      </c>
      <c r="AF15" s="47">
        <f t="shared" si="8"/>
        <v>114</v>
      </c>
      <c r="AG15" s="49">
        <f t="shared" si="9"/>
        <v>2.7142857142857144</v>
      </c>
      <c r="AH15" s="69">
        <f t="shared" si="10"/>
        <v>3.5</v>
      </c>
      <c r="AI15" s="46">
        <f t="shared" si="11"/>
        <v>9.6211275016187408</v>
      </c>
      <c r="AJ15" s="44">
        <f t="shared" si="12"/>
        <v>6</v>
      </c>
      <c r="AK15" s="47">
        <f t="shared" si="13"/>
        <v>49.862558937729034</v>
      </c>
      <c r="AL15" s="44">
        <f t="shared" si="14"/>
        <v>6</v>
      </c>
      <c r="AM15" s="48">
        <f t="shared" si="15"/>
        <v>7.41240157480315</v>
      </c>
      <c r="AN15" s="44">
        <f t="shared" si="16"/>
        <v>24</v>
      </c>
      <c r="AO15" s="47">
        <f t="shared" si="17"/>
        <v>96</v>
      </c>
      <c r="AP15" s="54">
        <f t="shared" si="18"/>
        <v>2.2857142857142856</v>
      </c>
      <c r="AQ15" s="69">
        <f t="shared" si="19"/>
        <v>3.5</v>
      </c>
      <c r="AR15" s="46">
        <f t="shared" si="20"/>
        <v>9.6211275016187408</v>
      </c>
      <c r="AS15" s="44">
        <f t="shared" si="21"/>
        <v>6</v>
      </c>
      <c r="AT15" s="47">
        <f t="shared" si="22"/>
        <v>49.862558937729034</v>
      </c>
      <c r="AU15" s="44">
        <f t="shared" si="23"/>
        <v>12</v>
      </c>
      <c r="AV15" s="48">
        <f t="shared" si="24"/>
        <v>6.625</v>
      </c>
      <c r="AW15" s="44">
        <f t="shared" si="0"/>
        <v>24</v>
      </c>
      <c r="AX15" s="44">
        <f t="shared" si="25"/>
        <v>6</v>
      </c>
      <c r="AY15" s="44">
        <f t="shared" si="26"/>
        <v>12</v>
      </c>
      <c r="AZ15" s="47">
        <f t="shared" si="27"/>
        <v>120</v>
      </c>
      <c r="BA15" s="49">
        <f t="shared" si="28"/>
        <v>2.8571428571428572</v>
      </c>
      <c r="BB15" s="69">
        <f t="shared" si="29"/>
        <v>3.5</v>
      </c>
      <c r="BC15" s="46">
        <f t="shared" si="30"/>
        <v>9.6211275016187408</v>
      </c>
      <c r="BD15" s="44">
        <f t="shared" si="31"/>
        <v>6</v>
      </c>
      <c r="BE15" s="47">
        <f t="shared" si="32"/>
        <v>49.862558937729034</v>
      </c>
      <c r="BF15" s="44">
        <f t="shared" si="33"/>
        <v>6</v>
      </c>
      <c r="BG15" s="48">
        <f t="shared" si="34"/>
        <v>7.41240157480315</v>
      </c>
      <c r="BH15" s="48">
        <f t="shared" si="35"/>
        <v>12</v>
      </c>
      <c r="BI15" s="44">
        <f t="shared" si="36"/>
        <v>6</v>
      </c>
      <c r="BJ15" s="44">
        <f t="shared" si="37"/>
        <v>12</v>
      </c>
      <c r="BK15" s="44">
        <f t="shared" si="38"/>
        <v>102</v>
      </c>
      <c r="BL15" s="49">
        <f t="shared" si="39"/>
        <v>2.4285714285714284</v>
      </c>
    </row>
    <row r="16" spans="1:64" x14ac:dyDescent="0.25">
      <c r="B16" t="s">
        <v>83</v>
      </c>
      <c r="D16" s="15">
        <v>3</v>
      </c>
      <c r="G16" s="65" t="str">
        <f>IF(P50&lt;=D16,"","Increase Diameter to reduce L/D")</f>
        <v/>
      </c>
      <c r="O16">
        <v>600</v>
      </c>
      <c r="P16" t="s">
        <v>24</v>
      </c>
      <c r="Q16">
        <v>0.3</v>
      </c>
      <c r="R16" t="s">
        <v>25</v>
      </c>
      <c r="T16" t="s">
        <v>69</v>
      </c>
      <c r="V16" s="23">
        <f>V15/V14</f>
        <v>0.17981234701774398</v>
      </c>
      <c r="W16" t="s">
        <v>40</v>
      </c>
      <c r="X16" s="38">
        <v>12</v>
      </c>
      <c r="Y16" s="69">
        <f t="shared" si="1"/>
        <v>3.5</v>
      </c>
      <c r="Z16" s="46">
        <f t="shared" si="2"/>
        <v>9.6211275016187408</v>
      </c>
      <c r="AA16" s="44">
        <f t="shared" si="3"/>
        <v>6</v>
      </c>
      <c r="AB16" s="47">
        <f t="shared" si="4"/>
        <v>49.862558937729034</v>
      </c>
      <c r="AC16" s="44">
        <f t="shared" si="5"/>
        <v>12.600000000000001</v>
      </c>
      <c r="AD16" s="48">
        <f t="shared" si="6"/>
        <v>6.625</v>
      </c>
      <c r="AE16" s="44">
        <f t="shared" si="7"/>
        <v>37.799999999999997</v>
      </c>
      <c r="AF16" s="47">
        <f t="shared" si="8"/>
        <v>114</v>
      </c>
      <c r="AG16" s="49">
        <f t="shared" si="9"/>
        <v>2.7142857142857144</v>
      </c>
      <c r="AH16" s="69">
        <f t="shared" si="10"/>
        <v>3.5</v>
      </c>
      <c r="AI16" s="46">
        <f t="shared" si="11"/>
        <v>9.6211275016187408</v>
      </c>
      <c r="AJ16" s="44">
        <f t="shared" si="12"/>
        <v>6</v>
      </c>
      <c r="AK16" s="47">
        <f t="shared" si="13"/>
        <v>49.862558937729034</v>
      </c>
      <c r="AL16" s="44">
        <f t="shared" si="14"/>
        <v>6</v>
      </c>
      <c r="AM16" s="48">
        <f t="shared" si="15"/>
        <v>7.41240157480315</v>
      </c>
      <c r="AN16" s="44">
        <f t="shared" si="16"/>
        <v>24</v>
      </c>
      <c r="AO16" s="47">
        <f t="shared" si="17"/>
        <v>96</v>
      </c>
      <c r="AP16" s="54">
        <f t="shared" si="18"/>
        <v>2.2857142857142856</v>
      </c>
      <c r="AQ16" s="69">
        <f t="shared" si="19"/>
        <v>3.5</v>
      </c>
      <c r="AR16" s="46">
        <f t="shared" si="20"/>
        <v>9.6211275016187408</v>
      </c>
      <c r="AS16" s="44">
        <f t="shared" si="21"/>
        <v>6</v>
      </c>
      <c r="AT16" s="47">
        <f t="shared" si="22"/>
        <v>49.862558937729034</v>
      </c>
      <c r="AU16" s="44">
        <f t="shared" si="23"/>
        <v>12</v>
      </c>
      <c r="AV16" s="48">
        <f t="shared" si="24"/>
        <v>6.625</v>
      </c>
      <c r="AW16" s="44">
        <f t="shared" si="0"/>
        <v>24</v>
      </c>
      <c r="AX16" s="44">
        <f t="shared" si="25"/>
        <v>6</v>
      </c>
      <c r="AY16" s="44">
        <f t="shared" si="26"/>
        <v>12</v>
      </c>
      <c r="AZ16" s="47">
        <f t="shared" si="27"/>
        <v>120</v>
      </c>
      <c r="BA16" s="49">
        <f t="shared" si="28"/>
        <v>2.8571428571428572</v>
      </c>
      <c r="BB16" s="69">
        <f t="shared" si="29"/>
        <v>3.5</v>
      </c>
      <c r="BC16" s="46">
        <f t="shared" si="30"/>
        <v>9.6211275016187408</v>
      </c>
      <c r="BD16" s="44">
        <f t="shared" si="31"/>
        <v>6</v>
      </c>
      <c r="BE16" s="47">
        <f t="shared" si="32"/>
        <v>49.862558937729034</v>
      </c>
      <c r="BF16" s="44">
        <f t="shared" si="33"/>
        <v>6</v>
      </c>
      <c r="BG16" s="48">
        <f t="shared" si="34"/>
        <v>7.41240157480315</v>
      </c>
      <c r="BH16" s="48">
        <f t="shared" si="35"/>
        <v>12</v>
      </c>
      <c r="BI16" s="44">
        <f t="shared" si="36"/>
        <v>6</v>
      </c>
      <c r="BJ16" s="44">
        <f t="shared" si="37"/>
        <v>12</v>
      </c>
      <c r="BK16" s="44">
        <f t="shared" si="38"/>
        <v>102</v>
      </c>
      <c r="BL16" s="49">
        <f t="shared" si="39"/>
        <v>2.4285714285714284</v>
      </c>
    </row>
    <row r="17" spans="2:64" x14ac:dyDescent="0.25">
      <c r="O17">
        <v>900</v>
      </c>
      <c r="P17" t="s">
        <v>24</v>
      </c>
      <c r="Q17">
        <v>0.27</v>
      </c>
      <c r="R17" t="s">
        <v>25</v>
      </c>
      <c r="T17" t="s">
        <v>71</v>
      </c>
      <c r="V17" s="24">
        <f>SQRT(4*V16/PI())*12</f>
        <v>5.7417735485707908</v>
      </c>
      <c r="W17" t="s">
        <v>7</v>
      </c>
      <c r="X17" s="38">
        <v>13</v>
      </c>
      <c r="Y17" s="69">
        <f t="shared" si="1"/>
        <v>3.5</v>
      </c>
      <c r="Z17" s="46">
        <f t="shared" si="2"/>
        <v>9.6211275016187408</v>
      </c>
      <c r="AA17" s="44">
        <f t="shared" si="3"/>
        <v>6</v>
      </c>
      <c r="AB17" s="47">
        <f t="shared" si="4"/>
        <v>49.862558937729034</v>
      </c>
      <c r="AC17" s="44">
        <f t="shared" si="5"/>
        <v>12.600000000000001</v>
      </c>
      <c r="AD17" s="48">
        <f t="shared" si="6"/>
        <v>6.625</v>
      </c>
      <c r="AE17" s="44">
        <f t="shared" si="7"/>
        <v>37.799999999999997</v>
      </c>
      <c r="AF17" s="47">
        <f t="shared" si="8"/>
        <v>114</v>
      </c>
      <c r="AG17" s="49">
        <f t="shared" si="9"/>
        <v>2.7142857142857144</v>
      </c>
      <c r="AH17" s="69">
        <f t="shared" si="10"/>
        <v>3.5</v>
      </c>
      <c r="AI17" s="46">
        <f t="shared" si="11"/>
        <v>9.6211275016187408</v>
      </c>
      <c r="AJ17" s="44">
        <f t="shared" si="12"/>
        <v>6</v>
      </c>
      <c r="AK17" s="47">
        <f t="shared" si="13"/>
        <v>49.862558937729034</v>
      </c>
      <c r="AL17" s="44">
        <f t="shared" si="14"/>
        <v>6</v>
      </c>
      <c r="AM17" s="48">
        <f t="shared" si="15"/>
        <v>7.41240157480315</v>
      </c>
      <c r="AN17" s="44">
        <f t="shared" si="16"/>
        <v>24</v>
      </c>
      <c r="AO17" s="47">
        <f t="shared" si="17"/>
        <v>96</v>
      </c>
      <c r="AP17" s="54">
        <f t="shared" si="18"/>
        <v>2.2857142857142856</v>
      </c>
      <c r="AQ17" s="69">
        <f t="shared" si="19"/>
        <v>3.5</v>
      </c>
      <c r="AR17" s="46">
        <f t="shared" si="20"/>
        <v>9.6211275016187408</v>
      </c>
      <c r="AS17" s="44">
        <f t="shared" si="21"/>
        <v>6</v>
      </c>
      <c r="AT17" s="47">
        <f t="shared" si="22"/>
        <v>49.862558937729034</v>
      </c>
      <c r="AU17" s="44">
        <f t="shared" si="23"/>
        <v>12</v>
      </c>
      <c r="AV17" s="48">
        <f t="shared" si="24"/>
        <v>6.625</v>
      </c>
      <c r="AW17" s="44">
        <f t="shared" si="0"/>
        <v>24</v>
      </c>
      <c r="AX17" s="44">
        <f t="shared" si="25"/>
        <v>6</v>
      </c>
      <c r="AY17" s="44">
        <f t="shared" si="26"/>
        <v>12</v>
      </c>
      <c r="AZ17" s="47">
        <f t="shared" si="27"/>
        <v>120</v>
      </c>
      <c r="BA17" s="49">
        <f t="shared" si="28"/>
        <v>2.8571428571428572</v>
      </c>
      <c r="BB17" s="69">
        <f t="shared" si="29"/>
        <v>3.5</v>
      </c>
      <c r="BC17" s="46">
        <f t="shared" si="30"/>
        <v>9.6211275016187408</v>
      </c>
      <c r="BD17" s="44">
        <f t="shared" si="31"/>
        <v>6</v>
      </c>
      <c r="BE17" s="47">
        <f t="shared" si="32"/>
        <v>49.862558937729034</v>
      </c>
      <c r="BF17" s="44">
        <f t="shared" si="33"/>
        <v>6</v>
      </c>
      <c r="BG17" s="48">
        <f t="shared" si="34"/>
        <v>7.41240157480315</v>
      </c>
      <c r="BH17" s="48">
        <f t="shared" si="35"/>
        <v>12</v>
      </c>
      <c r="BI17" s="44">
        <f t="shared" si="36"/>
        <v>6</v>
      </c>
      <c r="BJ17" s="44">
        <f t="shared" si="37"/>
        <v>12</v>
      </c>
      <c r="BK17" s="44">
        <f t="shared" si="38"/>
        <v>102</v>
      </c>
      <c r="BL17" s="49">
        <f t="shared" si="39"/>
        <v>2.4285714285714284</v>
      </c>
    </row>
    <row r="18" spans="2:64" x14ac:dyDescent="0.25">
      <c r="B18" s="13" t="s">
        <v>125</v>
      </c>
      <c r="C18" s="14"/>
      <c r="D18" s="14"/>
      <c r="E18" s="14"/>
      <c r="G18" s="13" t="s">
        <v>126</v>
      </c>
      <c r="H18" s="14"/>
      <c r="I18" s="14"/>
      <c r="J18" s="14"/>
      <c r="O18">
        <v>1500</v>
      </c>
      <c r="P18" t="s">
        <v>24</v>
      </c>
      <c r="Q18">
        <v>0.21</v>
      </c>
      <c r="R18" t="s">
        <v>25</v>
      </c>
      <c r="X18" s="38">
        <v>14</v>
      </c>
      <c r="Y18" s="69">
        <f t="shared" si="1"/>
        <v>3.5</v>
      </c>
      <c r="Z18" s="46">
        <f t="shared" si="2"/>
        <v>9.6211275016187408</v>
      </c>
      <c r="AA18" s="44">
        <f t="shared" si="3"/>
        <v>6</v>
      </c>
      <c r="AB18" s="47">
        <f t="shared" si="4"/>
        <v>49.862558937729034</v>
      </c>
      <c r="AC18" s="44">
        <f t="shared" si="5"/>
        <v>12.600000000000001</v>
      </c>
      <c r="AD18" s="48">
        <f t="shared" si="6"/>
        <v>6.625</v>
      </c>
      <c r="AE18" s="44">
        <f t="shared" si="7"/>
        <v>37.799999999999997</v>
      </c>
      <c r="AF18" s="47">
        <f t="shared" si="8"/>
        <v>114</v>
      </c>
      <c r="AG18" s="49">
        <f t="shared" si="9"/>
        <v>2.7142857142857144</v>
      </c>
      <c r="AH18" s="69">
        <f t="shared" si="10"/>
        <v>3.5</v>
      </c>
      <c r="AI18" s="46">
        <f t="shared" si="11"/>
        <v>9.6211275016187408</v>
      </c>
      <c r="AJ18" s="44">
        <f t="shared" si="12"/>
        <v>6</v>
      </c>
      <c r="AK18" s="47">
        <f t="shared" si="13"/>
        <v>49.862558937729034</v>
      </c>
      <c r="AL18" s="44">
        <f t="shared" si="14"/>
        <v>6</v>
      </c>
      <c r="AM18" s="48">
        <f t="shared" si="15"/>
        <v>7.41240157480315</v>
      </c>
      <c r="AN18" s="44">
        <f t="shared" si="16"/>
        <v>24</v>
      </c>
      <c r="AO18" s="47">
        <f t="shared" si="17"/>
        <v>96</v>
      </c>
      <c r="AP18" s="54">
        <f t="shared" si="18"/>
        <v>2.2857142857142856</v>
      </c>
      <c r="AQ18" s="69">
        <f t="shared" si="19"/>
        <v>3.5</v>
      </c>
      <c r="AR18" s="46">
        <f t="shared" si="20"/>
        <v>9.6211275016187408</v>
      </c>
      <c r="AS18" s="44">
        <f t="shared" si="21"/>
        <v>6</v>
      </c>
      <c r="AT18" s="47">
        <f t="shared" si="22"/>
        <v>49.862558937729034</v>
      </c>
      <c r="AU18" s="44">
        <f t="shared" si="23"/>
        <v>12</v>
      </c>
      <c r="AV18" s="48">
        <f t="shared" si="24"/>
        <v>6.625</v>
      </c>
      <c r="AW18" s="44">
        <f t="shared" si="0"/>
        <v>24</v>
      </c>
      <c r="AX18" s="44">
        <f t="shared" si="25"/>
        <v>6</v>
      </c>
      <c r="AY18" s="44">
        <f t="shared" si="26"/>
        <v>12</v>
      </c>
      <c r="AZ18" s="47">
        <f t="shared" si="27"/>
        <v>120</v>
      </c>
      <c r="BA18" s="49">
        <f t="shared" si="28"/>
        <v>2.8571428571428572</v>
      </c>
      <c r="BB18" s="69">
        <f t="shared" si="29"/>
        <v>3.5</v>
      </c>
      <c r="BC18" s="46">
        <f t="shared" si="30"/>
        <v>9.6211275016187408</v>
      </c>
      <c r="BD18" s="44">
        <f t="shared" si="31"/>
        <v>6</v>
      </c>
      <c r="BE18" s="47">
        <f t="shared" si="32"/>
        <v>49.862558937729034</v>
      </c>
      <c r="BF18" s="44">
        <f t="shared" si="33"/>
        <v>6</v>
      </c>
      <c r="BG18" s="48">
        <f t="shared" si="34"/>
        <v>7.41240157480315</v>
      </c>
      <c r="BH18" s="48">
        <f t="shared" si="35"/>
        <v>12</v>
      </c>
      <c r="BI18" s="44">
        <f t="shared" si="36"/>
        <v>6</v>
      </c>
      <c r="BJ18" s="44">
        <f t="shared" si="37"/>
        <v>12</v>
      </c>
      <c r="BK18" s="44">
        <f t="shared" si="38"/>
        <v>102</v>
      </c>
      <c r="BL18" s="49">
        <f t="shared" si="39"/>
        <v>2.4285714285714284</v>
      </c>
    </row>
    <row r="19" spans="2:64" x14ac:dyDescent="0.25">
      <c r="B19" s="21" t="s">
        <v>54</v>
      </c>
      <c r="D19" s="74" t="s">
        <v>55</v>
      </c>
      <c r="E19" s="76"/>
      <c r="G19" t="s">
        <v>58</v>
      </c>
      <c r="I19" s="36">
        <v>3000</v>
      </c>
      <c r="J19" s="16" t="s">
        <v>141</v>
      </c>
      <c r="N19" t="s">
        <v>28</v>
      </c>
      <c r="Q19" s="2">
        <f>IF(Q10&lt;=O14,Q14,IF(Q10&gt;=O18,Q18,Q11))</f>
        <v>0.34549622599999996</v>
      </c>
      <c r="T19" t="s">
        <v>75</v>
      </c>
      <c r="V19">
        <f>VLOOKUP(D23,$F$106:$U$149,16)</f>
        <v>8</v>
      </c>
      <c r="X19" s="38">
        <v>15</v>
      </c>
      <c r="Y19" s="69">
        <f t="shared" si="1"/>
        <v>3.5</v>
      </c>
      <c r="Z19" s="46">
        <f t="shared" si="2"/>
        <v>9.6211275016187408</v>
      </c>
      <c r="AA19" s="44">
        <f t="shared" si="3"/>
        <v>6</v>
      </c>
      <c r="AB19" s="47">
        <f t="shared" si="4"/>
        <v>49.862558937729034</v>
      </c>
      <c r="AC19" s="44">
        <f t="shared" si="5"/>
        <v>12.600000000000001</v>
      </c>
      <c r="AD19" s="48">
        <f t="shared" si="6"/>
        <v>6.625</v>
      </c>
      <c r="AE19" s="44">
        <f t="shared" si="7"/>
        <v>37.799999999999997</v>
      </c>
      <c r="AF19" s="47">
        <f t="shared" si="8"/>
        <v>114</v>
      </c>
      <c r="AG19" s="49">
        <f t="shared" si="9"/>
        <v>2.7142857142857144</v>
      </c>
      <c r="AH19" s="69">
        <f t="shared" si="10"/>
        <v>3.5</v>
      </c>
      <c r="AI19" s="46">
        <f t="shared" si="11"/>
        <v>9.6211275016187408</v>
      </c>
      <c r="AJ19" s="44">
        <f t="shared" si="12"/>
        <v>6</v>
      </c>
      <c r="AK19" s="47">
        <f t="shared" si="13"/>
        <v>49.862558937729034</v>
      </c>
      <c r="AL19" s="44">
        <f t="shared" si="14"/>
        <v>6</v>
      </c>
      <c r="AM19" s="48">
        <f t="shared" si="15"/>
        <v>7.41240157480315</v>
      </c>
      <c r="AN19" s="44">
        <f t="shared" si="16"/>
        <v>24</v>
      </c>
      <c r="AO19" s="47">
        <f t="shared" si="17"/>
        <v>96</v>
      </c>
      <c r="AP19" s="54">
        <f t="shared" si="18"/>
        <v>2.2857142857142856</v>
      </c>
      <c r="AQ19" s="69">
        <f t="shared" si="19"/>
        <v>3.5</v>
      </c>
      <c r="AR19" s="46">
        <f t="shared" si="20"/>
        <v>9.6211275016187408</v>
      </c>
      <c r="AS19" s="44">
        <f t="shared" si="21"/>
        <v>6</v>
      </c>
      <c r="AT19" s="47">
        <f t="shared" si="22"/>
        <v>49.862558937729034</v>
      </c>
      <c r="AU19" s="44">
        <f t="shared" si="23"/>
        <v>12</v>
      </c>
      <c r="AV19" s="48">
        <f t="shared" si="24"/>
        <v>6.625</v>
      </c>
      <c r="AW19" s="44">
        <f t="shared" si="0"/>
        <v>24</v>
      </c>
      <c r="AX19" s="44">
        <f t="shared" si="25"/>
        <v>6</v>
      </c>
      <c r="AY19" s="44">
        <f t="shared" si="26"/>
        <v>12</v>
      </c>
      <c r="AZ19" s="47">
        <f t="shared" si="27"/>
        <v>120</v>
      </c>
      <c r="BA19" s="49">
        <f t="shared" si="28"/>
        <v>2.8571428571428572</v>
      </c>
      <c r="BB19" s="69">
        <f t="shared" si="29"/>
        <v>3.5</v>
      </c>
      <c r="BC19" s="46">
        <f t="shared" si="30"/>
        <v>9.6211275016187408</v>
      </c>
      <c r="BD19" s="44">
        <f t="shared" si="31"/>
        <v>6</v>
      </c>
      <c r="BE19" s="47">
        <f t="shared" si="32"/>
        <v>49.862558937729034</v>
      </c>
      <c r="BF19" s="44">
        <f t="shared" si="33"/>
        <v>6</v>
      </c>
      <c r="BG19" s="48">
        <f t="shared" si="34"/>
        <v>7.41240157480315</v>
      </c>
      <c r="BH19" s="48">
        <f t="shared" si="35"/>
        <v>12</v>
      </c>
      <c r="BI19" s="44">
        <f t="shared" si="36"/>
        <v>6</v>
      </c>
      <c r="BJ19" s="44">
        <f t="shared" si="37"/>
        <v>12</v>
      </c>
      <c r="BK19" s="44">
        <f t="shared" si="38"/>
        <v>102</v>
      </c>
      <c r="BL19" s="49">
        <f t="shared" si="39"/>
        <v>2.4285714285714284</v>
      </c>
    </row>
    <row r="20" spans="2:64" x14ac:dyDescent="0.25">
      <c r="B20" t="s">
        <v>58</v>
      </c>
      <c r="D20" s="39">
        <f>IF(D19=T9,V9,IF(D19=T10,V10,V11))</f>
        <v>1400</v>
      </c>
      <c r="E20" s="16" t="s">
        <v>141</v>
      </c>
      <c r="G20" t="s">
        <v>72</v>
      </c>
      <c r="I20" s="23">
        <f>V29</f>
        <v>4.2736287173286396</v>
      </c>
      <c r="J20" s="28" t="s">
        <v>7</v>
      </c>
      <c r="M20" s="57">
        <v>5</v>
      </c>
      <c r="N20" t="s">
        <v>29</v>
      </c>
      <c r="Q20" s="2">
        <f>Q19*Q9</f>
        <v>0.34549622599999996</v>
      </c>
      <c r="R20" t="s">
        <v>25</v>
      </c>
      <c r="T20" t="s">
        <v>76</v>
      </c>
      <c r="V20">
        <f>VLOOKUP(D24,$C$106:$D$118,2)</f>
        <v>7</v>
      </c>
      <c r="X20" s="38">
        <v>16</v>
      </c>
      <c r="Y20" s="69">
        <f t="shared" si="1"/>
        <v>3.5</v>
      </c>
      <c r="Z20" s="46">
        <f t="shared" si="2"/>
        <v>9.6211275016187408</v>
      </c>
      <c r="AA20" s="44">
        <f t="shared" si="3"/>
        <v>6</v>
      </c>
      <c r="AB20" s="47">
        <f t="shared" si="4"/>
        <v>49.862558937729034</v>
      </c>
      <c r="AC20" s="44">
        <f t="shared" si="5"/>
        <v>12.600000000000001</v>
      </c>
      <c r="AD20" s="48">
        <f t="shared" si="6"/>
        <v>6.625</v>
      </c>
      <c r="AE20" s="44">
        <f t="shared" si="7"/>
        <v>37.799999999999997</v>
      </c>
      <c r="AF20" s="47">
        <f t="shared" si="8"/>
        <v>114</v>
      </c>
      <c r="AG20" s="49">
        <f t="shared" si="9"/>
        <v>2.7142857142857144</v>
      </c>
      <c r="AH20" s="69">
        <f t="shared" si="10"/>
        <v>3.5</v>
      </c>
      <c r="AI20" s="46">
        <f t="shared" si="11"/>
        <v>9.6211275016187408</v>
      </c>
      <c r="AJ20" s="44">
        <f t="shared" si="12"/>
        <v>6</v>
      </c>
      <c r="AK20" s="47">
        <f t="shared" si="13"/>
        <v>49.862558937729034</v>
      </c>
      <c r="AL20" s="44">
        <f t="shared" si="14"/>
        <v>6</v>
      </c>
      <c r="AM20" s="48">
        <f t="shared" si="15"/>
        <v>7.41240157480315</v>
      </c>
      <c r="AN20" s="44">
        <f t="shared" si="16"/>
        <v>24</v>
      </c>
      <c r="AO20" s="47">
        <f t="shared" si="17"/>
        <v>96</v>
      </c>
      <c r="AP20" s="54">
        <f t="shared" si="18"/>
        <v>2.2857142857142856</v>
      </c>
      <c r="AQ20" s="69">
        <f t="shared" si="19"/>
        <v>3.5</v>
      </c>
      <c r="AR20" s="46">
        <f t="shared" si="20"/>
        <v>9.6211275016187408</v>
      </c>
      <c r="AS20" s="44">
        <f t="shared" si="21"/>
        <v>6</v>
      </c>
      <c r="AT20" s="47">
        <f t="shared" si="22"/>
        <v>49.862558937729034</v>
      </c>
      <c r="AU20" s="44">
        <f t="shared" si="23"/>
        <v>12</v>
      </c>
      <c r="AV20" s="48">
        <f t="shared" si="24"/>
        <v>6.625</v>
      </c>
      <c r="AW20" s="44">
        <f t="shared" si="0"/>
        <v>24</v>
      </c>
      <c r="AX20" s="44">
        <f t="shared" si="25"/>
        <v>6</v>
      </c>
      <c r="AY20" s="44">
        <f t="shared" si="26"/>
        <v>12</v>
      </c>
      <c r="AZ20" s="47">
        <f t="shared" si="27"/>
        <v>120</v>
      </c>
      <c r="BA20" s="49">
        <f t="shared" si="28"/>
        <v>2.8571428571428572</v>
      </c>
      <c r="BB20" s="69">
        <f t="shared" si="29"/>
        <v>3.5</v>
      </c>
      <c r="BC20" s="46">
        <f t="shared" si="30"/>
        <v>9.6211275016187408</v>
      </c>
      <c r="BD20" s="44">
        <f t="shared" si="31"/>
        <v>6</v>
      </c>
      <c r="BE20" s="47">
        <f t="shared" si="32"/>
        <v>49.862558937729034</v>
      </c>
      <c r="BF20" s="44">
        <f t="shared" si="33"/>
        <v>6</v>
      </c>
      <c r="BG20" s="48">
        <f t="shared" si="34"/>
        <v>7.41240157480315</v>
      </c>
      <c r="BH20" s="48">
        <f t="shared" si="35"/>
        <v>12</v>
      </c>
      <c r="BI20" s="44">
        <f t="shared" si="36"/>
        <v>6</v>
      </c>
      <c r="BJ20" s="44">
        <f t="shared" si="37"/>
        <v>12</v>
      </c>
      <c r="BK20" s="44">
        <f t="shared" si="38"/>
        <v>102</v>
      </c>
      <c r="BL20" s="49">
        <f t="shared" si="39"/>
        <v>2.4285714285714284</v>
      </c>
    </row>
    <row r="21" spans="2:64" x14ac:dyDescent="0.25">
      <c r="B21" t="s">
        <v>60</v>
      </c>
      <c r="D21" s="15"/>
      <c r="E21" s="16" t="s">
        <v>141</v>
      </c>
      <c r="F21" s="29"/>
      <c r="G21" t="s">
        <v>73</v>
      </c>
      <c r="I21" s="15">
        <v>6</v>
      </c>
      <c r="J21" s="28" t="s">
        <v>7</v>
      </c>
      <c r="M21" s="57">
        <v>6</v>
      </c>
      <c r="N21" t="s">
        <v>32</v>
      </c>
      <c r="Q21" s="2">
        <f>IF(ISNUMBER(I13),I13/0.3048,Q20)</f>
        <v>0.34549622599999996</v>
      </c>
      <c r="R21" t="s">
        <v>25</v>
      </c>
      <c r="T21" t="s">
        <v>77</v>
      </c>
      <c r="V21">
        <f>VLOOKUP(V19,$E$106:$S$149,V20+2)</f>
        <v>6.0650000000000004</v>
      </c>
      <c r="X21" s="38">
        <v>17</v>
      </c>
      <c r="Y21" s="69">
        <f t="shared" si="1"/>
        <v>3.5</v>
      </c>
      <c r="Z21" s="46">
        <f t="shared" si="2"/>
        <v>9.6211275016187408</v>
      </c>
      <c r="AA21" s="44">
        <f t="shared" si="3"/>
        <v>6</v>
      </c>
      <c r="AB21" s="47">
        <f t="shared" si="4"/>
        <v>49.862558937729034</v>
      </c>
      <c r="AC21" s="44">
        <f t="shared" si="5"/>
        <v>12.600000000000001</v>
      </c>
      <c r="AD21" s="48">
        <f t="shared" si="6"/>
        <v>6.625</v>
      </c>
      <c r="AE21" s="44">
        <f t="shared" si="7"/>
        <v>37.799999999999997</v>
      </c>
      <c r="AF21" s="47">
        <f t="shared" si="8"/>
        <v>114</v>
      </c>
      <c r="AG21" s="49">
        <f t="shared" si="9"/>
        <v>2.7142857142857144</v>
      </c>
      <c r="AH21" s="69">
        <f t="shared" si="10"/>
        <v>3.5</v>
      </c>
      <c r="AI21" s="46">
        <f t="shared" si="11"/>
        <v>9.6211275016187408</v>
      </c>
      <c r="AJ21" s="44">
        <f t="shared" si="12"/>
        <v>6</v>
      </c>
      <c r="AK21" s="47">
        <f t="shared" si="13"/>
        <v>49.862558937729034</v>
      </c>
      <c r="AL21" s="44">
        <f t="shared" si="14"/>
        <v>6</v>
      </c>
      <c r="AM21" s="48">
        <f t="shared" si="15"/>
        <v>7.41240157480315</v>
      </c>
      <c r="AN21" s="44">
        <f t="shared" si="16"/>
        <v>24</v>
      </c>
      <c r="AO21" s="47">
        <f t="shared" si="17"/>
        <v>96</v>
      </c>
      <c r="AP21" s="54">
        <f t="shared" si="18"/>
        <v>2.2857142857142856</v>
      </c>
      <c r="AQ21" s="69">
        <f t="shared" si="19"/>
        <v>3.5</v>
      </c>
      <c r="AR21" s="46">
        <f t="shared" si="20"/>
        <v>9.6211275016187408</v>
      </c>
      <c r="AS21" s="44">
        <f t="shared" si="21"/>
        <v>6</v>
      </c>
      <c r="AT21" s="47">
        <f t="shared" si="22"/>
        <v>49.862558937729034</v>
      </c>
      <c r="AU21" s="44">
        <f t="shared" si="23"/>
        <v>12</v>
      </c>
      <c r="AV21" s="48">
        <f t="shared" si="24"/>
        <v>6.625</v>
      </c>
      <c r="AW21" s="44">
        <f t="shared" si="0"/>
        <v>24</v>
      </c>
      <c r="AX21" s="44">
        <f t="shared" si="25"/>
        <v>6</v>
      </c>
      <c r="AY21" s="44">
        <f t="shared" si="26"/>
        <v>12</v>
      </c>
      <c r="AZ21" s="47">
        <f t="shared" si="27"/>
        <v>120</v>
      </c>
      <c r="BA21" s="49">
        <f t="shared" si="28"/>
        <v>2.8571428571428572</v>
      </c>
      <c r="BB21" s="69">
        <f t="shared" si="29"/>
        <v>3.5</v>
      </c>
      <c r="BC21" s="46">
        <f t="shared" si="30"/>
        <v>9.6211275016187408</v>
      </c>
      <c r="BD21" s="44">
        <f t="shared" si="31"/>
        <v>6</v>
      </c>
      <c r="BE21" s="47">
        <f t="shared" si="32"/>
        <v>49.862558937729034</v>
      </c>
      <c r="BF21" s="44">
        <f t="shared" si="33"/>
        <v>6</v>
      </c>
      <c r="BG21" s="48">
        <f t="shared" si="34"/>
        <v>7.41240157480315</v>
      </c>
      <c r="BH21" s="48">
        <f t="shared" si="35"/>
        <v>12</v>
      </c>
      <c r="BI21" s="44">
        <f t="shared" si="36"/>
        <v>6</v>
      </c>
      <c r="BJ21" s="44">
        <f t="shared" si="37"/>
        <v>12</v>
      </c>
      <c r="BK21" s="44">
        <f t="shared" si="38"/>
        <v>102</v>
      </c>
      <c r="BL21" s="49">
        <f t="shared" si="39"/>
        <v>2.4285714285714284</v>
      </c>
    </row>
    <row r="22" spans="2:64" x14ac:dyDescent="0.25">
      <c r="B22" t="s">
        <v>72</v>
      </c>
      <c r="D22" s="23">
        <f>V17</f>
        <v>5.7417735485707908</v>
      </c>
      <c r="E22" s="16" t="s">
        <v>7</v>
      </c>
      <c r="G22" t="s">
        <v>74</v>
      </c>
      <c r="I22" s="15">
        <v>40</v>
      </c>
      <c r="M22" s="57">
        <v>7</v>
      </c>
      <c r="N22" t="s">
        <v>33</v>
      </c>
      <c r="Q22" s="2">
        <f>Q21*SQRT((V6-V4)/V4)</f>
        <v>2.0578559665035145</v>
      </c>
      <c r="R22" t="s">
        <v>25</v>
      </c>
      <c r="V22">
        <f>V21</f>
        <v>6.0650000000000004</v>
      </c>
      <c r="X22" s="38">
        <v>18</v>
      </c>
      <c r="Y22" s="69">
        <f t="shared" si="1"/>
        <v>3.5</v>
      </c>
      <c r="Z22" s="46">
        <f t="shared" si="2"/>
        <v>9.6211275016187408</v>
      </c>
      <c r="AA22" s="44">
        <f t="shared" si="3"/>
        <v>6</v>
      </c>
      <c r="AB22" s="47">
        <f t="shared" si="4"/>
        <v>49.862558937729034</v>
      </c>
      <c r="AC22" s="44">
        <f t="shared" si="5"/>
        <v>12.600000000000001</v>
      </c>
      <c r="AD22" s="48">
        <f t="shared" si="6"/>
        <v>6.625</v>
      </c>
      <c r="AE22" s="44">
        <f t="shared" si="7"/>
        <v>37.799999999999997</v>
      </c>
      <c r="AF22" s="47">
        <f t="shared" si="8"/>
        <v>114</v>
      </c>
      <c r="AG22" s="49">
        <f t="shared" si="9"/>
        <v>2.7142857142857144</v>
      </c>
      <c r="AH22" s="69">
        <f t="shared" si="10"/>
        <v>3.5</v>
      </c>
      <c r="AI22" s="46">
        <f t="shared" si="11"/>
        <v>9.6211275016187408</v>
      </c>
      <c r="AJ22" s="44">
        <f t="shared" si="12"/>
        <v>6</v>
      </c>
      <c r="AK22" s="47">
        <f t="shared" si="13"/>
        <v>49.862558937729034</v>
      </c>
      <c r="AL22" s="44">
        <f t="shared" si="14"/>
        <v>6</v>
      </c>
      <c r="AM22" s="48">
        <f t="shared" si="15"/>
        <v>7.41240157480315</v>
      </c>
      <c r="AN22" s="44">
        <f t="shared" si="16"/>
        <v>24</v>
      </c>
      <c r="AO22" s="47">
        <f t="shared" si="17"/>
        <v>96</v>
      </c>
      <c r="AP22" s="54">
        <f t="shared" si="18"/>
        <v>2.2857142857142856</v>
      </c>
      <c r="AQ22" s="69">
        <f t="shared" si="19"/>
        <v>3.5</v>
      </c>
      <c r="AR22" s="46">
        <f t="shared" si="20"/>
        <v>9.6211275016187408</v>
      </c>
      <c r="AS22" s="44">
        <f t="shared" si="21"/>
        <v>6</v>
      </c>
      <c r="AT22" s="47">
        <f t="shared" si="22"/>
        <v>49.862558937729034</v>
      </c>
      <c r="AU22" s="44">
        <f t="shared" si="23"/>
        <v>12</v>
      </c>
      <c r="AV22" s="48">
        <f t="shared" si="24"/>
        <v>6.625</v>
      </c>
      <c r="AW22" s="44">
        <f t="shared" si="0"/>
        <v>24</v>
      </c>
      <c r="AX22" s="44">
        <f t="shared" si="25"/>
        <v>6</v>
      </c>
      <c r="AY22" s="44">
        <f t="shared" si="26"/>
        <v>12</v>
      </c>
      <c r="AZ22" s="47">
        <f t="shared" si="27"/>
        <v>120</v>
      </c>
      <c r="BA22" s="49">
        <f t="shared" si="28"/>
        <v>2.8571428571428572</v>
      </c>
      <c r="BB22" s="69">
        <f t="shared" si="29"/>
        <v>3.5</v>
      </c>
      <c r="BC22" s="46">
        <f t="shared" si="30"/>
        <v>9.6211275016187408</v>
      </c>
      <c r="BD22" s="44">
        <f t="shared" si="31"/>
        <v>6</v>
      </c>
      <c r="BE22" s="47">
        <f t="shared" si="32"/>
        <v>49.862558937729034</v>
      </c>
      <c r="BF22" s="44">
        <f t="shared" si="33"/>
        <v>6</v>
      </c>
      <c r="BG22" s="48">
        <f t="shared" si="34"/>
        <v>7.41240157480315</v>
      </c>
      <c r="BH22" s="48">
        <f t="shared" si="35"/>
        <v>12</v>
      </c>
      <c r="BI22" s="44">
        <f t="shared" si="36"/>
        <v>6</v>
      </c>
      <c r="BJ22" s="44">
        <f t="shared" si="37"/>
        <v>12</v>
      </c>
      <c r="BK22" s="44">
        <f t="shared" si="38"/>
        <v>102</v>
      </c>
      <c r="BL22" s="49">
        <f t="shared" si="39"/>
        <v>2.4285714285714284</v>
      </c>
    </row>
    <row r="23" spans="2:64" x14ac:dyDescent="0.25">
      <c r="B23" t="s">
        <v>73</v>
      </c>
      <c r="D23" s="15">
        <v>6</v>
      </c>
      <c r="E23" s="28" t="s">
        <v>7</v>
      </c>
      <c r="G23" t="s">
        <v>77</v>
      </c>
      <c r="I23" s="2">
        <f>IF(V34=0,"",V34)</f>
        <v>6.0650000000000004</v>
      </c>
      <c r="J23" s="16" t="s">
        <v>7</v>
      </c>
      <c r="M23" s="57">
        <v>8</v>
      </c>
      <c r="N23" t="s">
        <v>8</v>
      </c>
      <c r="Q23" s="2">
        <f>(V3/V4)/3600</f>
        <v>4.8610650736515524</v>
      </c>
      <c r="R23" t="s">
        <v>38</v>
      </c>
      <c r="T23" s="21" t="s">
        <v>78</v>
      </c>
      <c r="W23" s="39">
        <f>4500*2.2046226*0.3048</f>
        <v>3023.86035816</v>
      </c>
      <c r="X23" s="38">
        <v>19</v>
      </c>
      <c r="Y23" s="69">
        <f t="shared" si="1"/>
        <v>3.5</v>
      </c>
      <c r="Z23" s="46">
        <f t="shared" si="2"/>
        <v>9.6211275016187408</v>
      </c>
      <c r="AA23" s="44">
        <f t="shared" si="3"/>
        <v>6</v>
      </c>
      <c r="AB23" s="47">
        <f t="shared" si="4"/>
        <v>49.862558937729034</v>
      </c>
      <c r="AC23" s="44">
        <f t="shared" si="5"/>
        <v>12.600000000000001</v>
      </c>
      <c r="AD23" s="48">
        <f t="shared" si="6"/>
        <v>6.625</v>
      </c>
      <c r="AE23" s="44">
        <f t="shared" si="7"/>
        <v>37.799999999999997</v>
      </c>
      <c r="AF23" s="47">
        <f t="shared" si="8"/>
        <v>114</v>
      </c>
      <c r="AG23" s="49">
        <f t="shared" si="9"/>
        <v>2.7142857142857144</v>
      </c>
      <c r="AH23" s="69">
        <f t="shared" si="10"/>
        <v>3.5</v>
      </c>
      <c r="AI23" s="46">
        <f t="shared" si="11"/>
        <v>9.6211275016187408</v>
      </c>
      <c r="AJ23" s="44">
        <f t="shared" si="12"/>
        <v>6</v>
      </c>
      <c r="AK23" s="47">
        <f t="shared" si="13"/>
        <v>49.862558937729034</v>
      </c>
      <c r="AL23" s="44">
        <f t="shared" si="14"/>
        <v>6</v>
      </c>
      <c r="AM23" s="48">
        <f t="shared" si="15"/>
        <v>7.41240157480315</v>
      </c>
      <c r="AN23" s="44">
        <f t="shared" si="16"/>
        <v>24</v>
      </c>
      <c r="AO23" s="47">
        <f t="shared" si="17"/>
        <v>96</v>
      </c>
      <c r="AP23" s="54">
        <f t="shared" si="18"/>
        <v>2.2857142857142856</v>
      </c>
      <c r="AQ23" s="69">
        <f t="shared" si="19"/>
        <v>3.5</v>
      </c>
      <c r="AR23" s="46">
        <f t="shared" si="20"/>
        <v>9.6211275016187408</v>
      </c>
      <c r="AS23" s="44">
        <f t="shared" si="21"/>
        <v>6</v>
      </c>
      <c r="AT23" s="47">
        <f t="shared" si="22"/>
        <v>49.862558937729034</v>
      </c>
      <c r="AU23" s="44">
        <f t="shared" si="23"/>
        <v>12</v>
      </c>
      <c r="AV23" s="48">
        <f t="shared" si="24"/>
        <v>6.625</v>
      </c>
      <c r="AW23" s="44">
        <f t="shared" si="0"/>
        <v>24</v>
      </c>
      <c r="AX23" s="44">
        <f t="shared" si="25"/>
        <v>6</v>
      </c>
      <c r="AY23" s="44">
        <f t="shared" si="26"/>
        <v>12</v>
      </c>
      <c r="AZ23" s="47">
        <f t="shared" si="27"/>
        <v>120</v>
      </c>
      <c r="BA23" s="49">
        <f t="shared" si="28"/>
        <v>2.8571428571428572</v>
      </c>
      <c r="BB23" s="69">
        <f t="shared" si="29"/>
        <v>3.5</v>
      </c>
      <c r="BC23" s="46">
        <f t="shared" si="30"/>
        <v>9.6211275016187408</v>
      </c>
      <c r="BD23" s="44">
        <f t="shared" si="31"/>
        <v>6</v>
      </c>
      <c r="BE23" s="47">
        <f t="shared" si="32"/>
        <v>49.862558937729034</v>
      </c>
      <c r="BF23" s="44">
        <f t="shared" si="33"/>
        <v>6</v>
      </c>
      <c r="BG23" s="48">
        <f t="shared" si="34"/>
        <v>7.41240157480315</v>
      </c>
      <c r="BH23" s="48">
        <f t="shared" si="35"/>
        <v>12</v>
      </c>
      <c r="BI23" s="44">
        <f t="shared" si="36"/>
        <v>6</v>
      </c>
      <c r="BJ23" s="44">
        <f t="shared" si="37"/>
        <v>12</v>
      </c>
      <c r="BK23" s="44">
        <f t="shared" si="38"/>
        <v>102</v>
      </c>
      <c r="BL23" s="49">
        <f t="shared" si="39"/>
        <v>2.4285714285714284</v>
      </c>
    </row>
    <row r="24" spans="2:64" x14ac:dyDescent="0.25">
      <c r="B24" t="s">
        <v>74</v>
      </c>
      <c r="D24" s="15">
        <v>40</v>
      </c>
      <c r="G24" s="62" t="str">
        <f>IF(V34=0,"Pipe not Found !!",IF(V34&lt;I20,"Pipe is smaller than Calculated ID !!",""))</f>
        <v/>
      </c>
      <c r="H24" s="63"/>
      <c r="I24" s="63"/>
      <c r="J24" s="63"/>
      <c r="M24" s="57">
        <v>9</v>
      </c>
      <c r="N24" t="s">
        <v>39</v>
      </c>
      <c r="Q24" s="2">
        <f>Q23/Q22</f>
        <v>2.3621988869857331</v>
      </c>
      <c r="R24" t="s">
        <v>40</v>
      </c>
      <c r="T24" t="s">
        <v>62</v>
      </c>
      <c r="V24" s="24">
        <f>I19</f>
        <v>3000</v>
      </c>
      <c r="W24" t="s">
        <v>142</v>
      </c>
      <c r="X24" s="38">
        <v>20</v>
      </c>
      <c r="Y24" s="69">
        <f t="shared" si="1"/>
        <v>3.5</v>
      </c>
      <c r="Z24" s="46">
        <f t="shared" si="2"/>
        <v>9.6211275016187408</v>
      </c>
      <c r="AA24" s="44">
        <f t="shared" si="3"/>
        <v>6</v>
      </c>
      <c r="AB24" s="47">
        <f t="shared" si="4"/>
        <v>49.862558937729034</v>
      </c>
      <c r="AC24" s="44">
        <f t="shared" si="5"/>
        <v>12.600000000000001</v>
      </c>
      <c r="AD24" s="48">
        <f t="shared" si="6"/>
        <v>6.625</v>
      </c>
      <c r="AE24" s="44">
        <f t="shared" si="7"/>
        <v>37.799999999999997</v>
      </c>
      <c r="AF24" s="47">
        <f t="shared" si="8"/>
        <v>114</v>
      </c>
      <c r="AG24" s="49">
        <f t="shared" si="9"/>
        <v>2.7142857142857144</v>
      </c>
      <c r="AH24" s="69">
        <f t="shared" si="10"/>
        <v>3.5</v>
      </c>
      <c r="AI24" s="46">
        <f t="shared" si="11"/>
        <v>9.6211275016187408</v>
      </c>
      <c r="AJ24" s="44">
        <f t="shared" si="12"/>
        <v>6</v>
      </c>
      <c r="AK24" s="47">
        <f t="shared" si="13"/>
        <v>49.862558937729034</v>
      </c>
      <c r="AL24" s="44">
        <f t="shared" si="14"/>
        <v>6</v>
      </c>
      <c r="AM24" s="48">
        <f t="shared" si="15"/>
        <v>7.41240157480315</v>
      </c>
      <c r="AN24" s="44">
        <f t="shared" si="16"/>
        <v>24</v>
      </c>
      <c r="AO24" s="47">
        <f t="shared" si="17"/>
        <v>96</v>
      </c>
      <c r="AP24" s="54">
        <f t="shared" si="18"/>
        <v>2.2857142857142856</v>
      </c>
      <c r="AQ24" s="69">
        <f t="shared" si="19"/>
        <v>3.5</v>
      </c>
      <c r="AR24" s="46">
        <f t="shared" si="20"/>
        <v>9.6211275016187408</v>
      </c>
      <c r="AS24" s="44">
        <f t="shared" si="21"/>
        <v>6</v>
      </c>
      <c r="AT24" s="47">
        <f t="shared" si="22"/>
        <v>49.862558937729034</v>
      </c>
      <c r="AU24" s="44">
        <f t="shared" si="23"/>
        <v>12</v>
      </c>
      <c r="AV24" s="48">
        <f t="shared" si="24"/>
        <v>6.625</v>
      </c>
      <c r="AW24" s="44">
        <f t="shared" si="0"/>
        <v>24</v>
      </c>
      <c r="AX24" s="44">
        <f t="shared" si="25"/>
        <v>6</v>
      </c>
      <c r="AY24" s="44">
        <f t="shared" si="26"/>
        <v>12</v>
      </c>
      <c r="AZ24" s="47">
        <f t="shared" si="27"/>
        <v>120</v>
      </c>
      <c r="BA24" s="49">
        <f t="shared" si="28"/>
        <v>2.8571428571428572</v>
      </c>
      <c r="BB24" s="69">
        <f t="shared" si="29"/>
        <v>3.5</v>
      </c>
      <c r="BC24" s="46">
        <f t="shared" si="30"/>
        <v>9.6211275016187408</v>
      </c>
      <c r="BD24" s="44">
        <f t="shared" si="31"/>
        <v>6</v>
      </c>
      <c r="BE24" s="47">
        <f t="shared" si="32"/>
        <v>49.862558937729034</v>
      </c>
      <c r="BF24" s="44">
        <f t="shared" si="33"/>
        <v>6</v>
      </c>
      <c r="BG24" s="48">
        <f t="shared" si="34"/>
        <v>7.41240157480315</v>
      </c>
      <c r="BH24" s="48">
        <f t="shared" si="35"/>
        <v>12</v>
      </c>
      <c r="BI24" s="44">
        <f t="shared" si="36"/>
        <v>6</v>
      </c>
      <c r="BJ24" s="44">
        <f t="shared" si="37"/>
        <v>12</v>
      </c>
      <c r="BK24" s="44">
        <f t="shared" si="38"/>
        <v>102</v>
      </c>
      <c r="BL24" s="49">
        <f t="shared" si="39"/>
        <v>2.4285714285714284</v>
      </c>
    </row>
    <row r="25" spans="2:64" x14ac:dyDescent="0.25">
      <c r="B25" t="s">
        <v>77</v>
      </c>
      <c r="D25" s="2">
        <f>IF(V22=0,"",V22)</f>
        <v>6.0650000000000004</v>
      </c>
      <c r="E25" s="16" t="s">
        <v>7</v>
      </c>
      <c r="M25" s="57">
        <v>10</v>
      </c>
      <c r="N25" t="s">
        <v>41</v>
      </c>
      <c r="Q25" s="23">
        <f>SQRT(4*Q24/PI())</f>
        <v>1.7342563349861586</v>
      </c>
      <c r="R25" t="s">
        <v>42</v>
      </c>
      <c r="S25" s="68">
        <f>CEILING(Q25*12,6)/12</f>
        <v>2</v>
      </c>
      <c r="T25" t="s">
        <v>79</v>
      </c>
      <c r="V25" s="23">
        <f>D11</f>
        <v>1.2597962738372588</v>
      </c>
      <c r="W25" t="s">
        <v>36</v>
      </c>
      <c r="X25" s="38">
        <v>21</v>
      </c>
      <c r="Y25" s="69">
        <f t="shared" si="1"/>
        <v>3.5</v>
      </c>
      <c r="Z25" s="46">
        <f t="shared" si="2"/>
        <v>9.6211275016187408</v>
      </c>
      <c r="AA25" s="44">
        <f t="shared" si="3"/>
        <v>6</v>
      </c>
      <c r="AB25" s="47">
        <f t="shared" si="4"/>
        <v>49.862558937729034</v>
      </c>
      <c r="AC25" s="44">
        <f t="shared" si="5"/>
        <v>12.600000000000001</v>
      </c>
      <c r="AD25" s="48">
        <f t="shared" si="6"/>
        <v>6.625</v>
      </c>
      <c r="AE25" s="44">
        <f t="shared" si="7"/>
        <v>37.799999999999997</v>
      </c>
      <c r="AF25" s="47">
        <f t="shared" si="8"/>
        <v>114</v>
      </c>
      <c r="AG25" s="49">
        <f t="shared" si="9"/>
        <v>2.7142857142857144</v>
      </c>
      <c r="AH25" s="69">
        <f t="shared" si="10"/>
        <v>3.5</v>
      </c>
      <c r="AI25" s="46">
        <f t="shared" si="11"/>
        <v>9.6211275016187408</v>
      </c>
      <c r="AJ25" s="44">
        <f t="shared" si="12"/>
        <v>6</v>
      </c>
      <c r="AK25" s="47">
        <f t="shared" si="13"/>
        <v>49.862558937729034</v>
      </c>
      <c r="AL25" s="44">
        <f t="shared" si="14"/>
        <v>6</v>
      </c>
      <c r="AM25" s="48">
        <f t="shared" si="15"/>
        <v>7.41240157480315</v>
      </c>
      <c r="AN25" s="44">
        <f t="shared" si="16"/>
        <v>24</v>
      </c>
      <c r="AO25" s="47">
        <f t="shared" si="17"/>
        <v>96</v>
      </c>
      <c r="AP25" s="54">
        <f t="shared" si="18"/>
        <v>2.2857142857142856</v>
      </c>
      <c r="AQ25" s="69">
        <f t="shared" si="19"/>
        <v>3.5</v>
      </c>
      <c r="AR25" s="46">
        <f t="shared" si="20"/>
        <v>9.6211275016187408</v>
      </c>
      <c r="AS25" s="44">
        <f t="shared" si="21"/>
        <v>6</v>
      </c>
      <c r="AT25" s="47">
        <f t="shared" si="22"/>
        <v>49.862558937729034</v>
      </c>
      <c r="AU25" s="44">
        <f t="shared" si="23"/>
        <v>12</v>
      </c>
      <c r="AV25" s="48">
        <f t="shared" si="24"/>
        <v>6.625</v>
      </c>
      <c r="AW25" s="44">
        <f t="shared" si="0"/>
        <v>24</v>
      </c>
      <c r="AX25" s="44">
        <f t="shared" si="25"/>
        <v>6</v>
      </c>
      <c r="AY25" s="44">
        <f t="shared" si="26"/>
        <v>12</v>
      </c>
      <c r="AZ25" s="47">
        <f t="shared" si="27"/>
        <v>120</v>
      </c>
      <c r="BA25" s="49">
        <f t="shared" si="28"/>
        <v>2.8571428571428572</v>
      </c>
      <c r="BB25" s="69">
        <f t="shared" si="29"/>
        <v>3.5</v>
      </c>
      <c r="BC25" s="46">
        <f t="shared" si="30"/>
        <v>9.6211275016187408</v>
      </c>
      <c r="BD25" s="44">
        <f t="shared" si="31"/>
        <v>6</v>
      </c>
      <c r="BE25" s="47">
        <f t="shared" si="32"/>
        <v>49.862558937729034</v>
      </c>
      <c r="BF25" s="44">
        <f t="shared" si="33"/>
        <v>6</v>
      </c>
      <c r="BG25" s="48">
        <f t="shared" si="34"/>
        <v>7.41240157480315</v>
      </c>
      <c r="BH25" s="48">
        <f t="shared" si="35"/>
        <v>12</v>
      </c>
      <c r="BI25" s="44">
        <f t="shared" si="36"/>
        <v>6</v>
      </c>
      <c r="BJ25" s="44">
        <f t="shared" si="37"/>
        <v>12</v>
      </c>
      <c r="BK25" s="44">
        <f t="shared" si="38"/>
        <v>102</v>
      </c>
      <c r="BL25" s="49">
        <f t="shared" si="39"/>
        <v>2.4285714285714284</v>
      </c>
    </row>
    <row r="26" spans="2:64" x14ac:dyDescent="0.25">
      <c r="B26" s="62" t="str">
        <f>IF(V22=0,"Pipe not Found !!",IF(V22&lt;D22,"Pipe is smaller than Calculated ID !!",""))</f>
        <v/>
      </c>
      <c r="C26" s="63"/>
      <c r="D26" s="63"/>
      <c r="E26" s="63"/>
      <c r="G26" s="13" t="s">
        <v>127</v>
      </c>
      <c r="H26" s="14"/>
      <c r="I26" s="14"/>
      <c r="J26" s="14"/>
      <c r="M26" s="57">
        <v>11</v>
      </c>
      <c r="N26" t="s">
        <v>45</v>
      </c>
      <c r="Q26" s="24">
        <f>IF(ISNUMBER(I15),I15,I14)</f>
        <v>3.5</v>
      </c>
      <c r="R26" t="s">
        <v>42</v>
      </c>
      <c r="T26" t="s">
        <v>66</v>
      </c>
      <c r="V26" s="26">
        <f>SQRT(V24/V25)</f>
        <v>48.798948895242368</v>
      </c>
      <c r="W26" t="s">
        <v>25</v>
      </c>
      <c r="X26" s="38">
        <v>22</v>
      </c>
      <c r="Y26" s="69">
        <f t="shared" si="1"/>
        <v>3.5</v>
      </c>
      <c r="Z26" s="46">
        <f t="shared" si="2"/>
        <v>9.6211275016187408</v>
      </c>
      <c r="AA26" s="44">
        <f t="shared" si="3"/>
        <v>6</v>
      </c>
      <c r="AB26" s="47">
        <f t="shared" si="4"/>
        <v>49.862558937729034</v>
      </c>
      <c r="AC26" s="44">
        <f t="shared" si="5"/>
        <v>12.600000000000001</v>
      </c>
      <c r="AD26" s="48">
        <f t="shared" si="6"/>
        <v>6.625</v>
      </c>
      <c r="AE26" s="44">
        <f t="shared" si="7"/>
        <v>37.799999999999997</v>
      </c>
      <c r="AF26" s="47">
        <f t="shared" si="8"/>
        <v>114</v>
      </c>
      <c r="AG26" s="49">
        <f t="shared" si="9"/>
        <v>2.7142857142857144</v>
      </c>
      <c r="AH26" s="69">
        <f t="shared" si="10"/>
        <v>3.5</v>
      </c>
      <c r="AI26" s="46">
        <f t="shared" si="11"/>
        <v>9.6211275016187408</v>
      </c>
      <c r="AJ26" s="44">
        <f t="shared" si="12"/>
        <v>6</v>
      </c>
      <c r="AK26" s="47">
        <f t="shared" si="13"/>
        <v>49.862558937729034</v>
      </c>
      <c r="AL26" s="44">
        <f t="shared" si="14"/>
        <v>6</v>
      </c>
      <c r="AM26" s="48">
        <f t="shared" si="15"/>
        <v>7.41240157480315</v>
      </c>
      <c r="AN26" s="44">
        <f t="shared" si="16"/>
        <v>24</v>
      </c>
      <c r="AO26" s="47">
        <f t="shared" si="17"/>
        <v>96</v>
      </c>
      <c r="AP26" s="54">
        <f t="shared" si="18"/>
        <v>2.2857142857142856</v>
      </c>
      <c r="AQ26" s="69">
        <f t="shared" si="19"/>
        <v>3.5</v>
      </c>
      <c r="AR26" s="46">
        <f t="shared" si="20"/>
        <v>9.6211275016187408</v>
      </c>
      <c r="AS26" s="44">
        <f t="shared" si="21"/>
        <v>6</v>
      </c>
      <c r="AT26" s="47">
        <f t="shared" si="22"/>
        <v>49.862558937729034</v>
      </c>
      <c r="AU26" s="44">
        <f t="shared" si="23"/>
        <v>12</v>
      </c>
      <c r="AV26" s="48">
        <f t="shared" si="24"/>
        <v>6.625</v>
      </c>
      <c r="AW26" s="44">
        <f t="shared" si="0"/>
        <v>24</v>
      </c>
      <c r="AX26" s="44">
        <f t="shared" si="25"/>
        <v>6</v>
      </c>
      <c r="AY26" s="44">
        <f t="shared" si="26"/>
        <v>12</v>
      </c>
      <c r="AZ26" s="47">
        <f t="shared" si="27"/>
        <v>120</v>
      </c>
      <c r="BA26" s="49">
        <f t="shared" si="28"/>
        <v>2.8571428571428572</v>
      </c>
      <c r="BB26" s="69">
        <f t="shared" si="29"/>
        <v>3.5</v>
      </c>
      <c r="BC26" s="46">
        <f t="shared" si="30"/>
        <v>9.6211275016187408</v>
      </c>
      <c r="BD26" s="44">
        <f t="shared" si="31"/>
        <v>6</v>
      </c>
      <c r="BE26" s="47">
        <f t="shared" si="32"/>
        <v>49.862558937729034</v>
      </c>
      <c r="BF26" s="44">
        <f t="shared" si="33"/>
        <v>6</v>
      </c>
      <c r="BG26" s="48">
        <f t="shared" si="34"/>
        <v>7.41240157480315</v>
      </c>
      <c r="BH26" s="48">
        <f t="shared" si="35"/>
        <v>12</v>
      </c>
      <c r="BI26" s="44">
        <f t="shared" si="36"/>
        <v>6</v>
      </c>
      <c r="BJ26" s="44">
        <f t="shared" si="37"/>
        <v>12</v>
      </c>
      <c r="BK26" s="44">
        <f t="shared" si="38"/>
        <v>102</v>
      </c>
      <c r="BL26" s="49">
        <f t="shared" si="39"/>
        <v>2.4285714285714284</v>
      </c>
    </row>
    <row r="27" spans="2:64" x14ac:dyDescent="0.25">
      <c r="G27" t="s">
        <v>66</v>
      </c>
      <c r="I27" s="15">
        <v>3.28</v>
      </c>
      <c r="J27" s="16" t="s">
        <v>25</v>
      </c>
      <c r="M27" s="57">
        <v>12</v>
      </c>
      <c r="N27" t="s">
        <v>84</v>
      </c>
      <c r="Q27" s="37" t="b">
        <f>IF(Q9&lt;&gt;0.5,TRUE,FALSE)</f>
        <v>1</v>
      </c>
      <c r="T27" t="s">
        <v>67</v>
      </c>
      <c r="V27">
        <f>(D10/D11)/3600</f>
        <v>4.8610650736515524</v>
      </c>
      <c r="W27" t="s">
        <v>38</v>
      </c>
      <c r="X27" s="38">
        <v>23</v>
      </c>
      <c r="Y27" s="69">
        <f t="shared" si="1"/>
        <v>3.5</v>
      </c>
      <c r="Z27" s="46">
        <f t="shared" si="2"/>
        <v>9.6211275016187408</v>
      </c>
      <c r="AA27" s="44">
        <f t="shared" si="3"/>
        <v>6</v>
      </c>
      <c r="AB27" s="47">
        <f t="shared" si="4"/>
        <v>49.862558937729034</v>
      </c>
      <c r="AC27" s="44">
        <f t="shared" si="5"/>
        <v>12.600000000000001</v>
      </c>
      <c r="AD27" s="48">
        <f t="shared" si="6"/>
        <v>6.625</v>
      </c>
      <c r="AE27" s="44">
        <f t="shared" si="7"/>
        <v>37.799999999999997</v>
      </c>
      <c r="AF27" s="47">
        <f t="shared" si="8"/>
        <v>114</v>
      </c>
      <c r="AG27" s="49">
        <f t="shared" si="9"/>
        <v>2.7142857142857144</v>
      </c>
      <c r="AH27" s="69">
        <f t="shared" si="10"/>
        <v>3.5</v>
      </c>
      <c r="AI27" s="46">
        <f t="shared" si="11"/>
        <v>9.6211275016187408</v>
      </c>
      <c r="AJ27" s="44">
        <f t="shared" si="12"/>
        <v>6</v>
      </c>
      <c r="AK27" s="47">
        <f t="shared" si="13"/>
        <v>49.862558937729034</v>
      </c>
      <c r="AL27" s="44">
        <f t="shared" si="14"/>
        <v>6</v>
      </c>
      <c r="AM27" s="48">
        <f t="shared" si="15"/>
        <v>7.41240157480315</v>
      </c>
      <c r="AN27" s="44">
        <f t="shared" si="16"/>
        <v>24</v>
      </c>
      <c r="AO27" s="47">
        <f t="shared" si="17"/>
        <v>96</v>
      </c>
      <c r="AP27" s="54">
        <f t="shared" si="18"/>
        <v>2.2857142857142856</v>
      </c>
      <c r="AQ27" s="69">
        <f t="shared" si="19"/>
        <v>3.5</v>
      </c>
      <c r="AR27" s="46">
        <f t="shared" si="20"/>
        <v>9.6211275016187408</v>
      </c>
      <c r="AS27" s="44">
        <f t="shared" si="21"/>
        <v>6</v>
      </c>
      <c r="AT27" s="47">
        <f t="shared" si="22"/>
        <v>49.862558937729034</v>
      </c>
      <c r="AU27" s="44">
        <f t="shared" si="23"/>
        <v>12</v>
      </c>
      <c r="AV27" s="48">
        <f t="shared" si="24"/>
        <v>6.625</v>
      </c>
      <c r="AW27" s="44">
        <f t="shared" si="0"/>
        <v>24</v>
      </c>
      <c r="AX27" s="44">
        <f t="shared" si="25"/>
        <v>6</v>
      </c>
      <c r="AY27" s="44">
        <f t="shared" si="26"/>
        <v>12</v>
      </c>
      <c r="AZ27" s="47">
        <f t="shared" si="27"/>
        <v>120</v>
      </c>
      <c r="BA27" s="49">
        <f t="shared" si="28"/>
        <v>2.8571428571428572</v>
      </c>
      <c r="BB27" s="69">
        <f t="shared" si="29"/>
        <v>3.5</v>
      </c>
      <c r="BC27" s="46">
        <f t="shared" si="30"/>
        <v>9.6211275016187408</v>
      </c>
      <c r="BD27" s="44">
        <f t="shared" si="31"/>
        <v>6</v>
      </c>
      <c r="BE27" s="47">
        <f t="shared" si="32"/>
        <v>49.862558937729034</v>
      </c>
      <c r="BF27" s="44">
        <f t="shared" si="33"/>
        <v>6</v>
      </c>
      <c r="BG27" s="48">
        <f t="shared" si="34"/>
        <v>7.41240157480315</v>
      </c>
      <c r="BH27" s="48">
        <f t="shared" si="35"/>
        <v>12</v>
      </c>
      <c r="BI27" s="44">
        <f t="shared" si="36"/>
        <v>6</v>
      </c>
      <c r="BJ27" s="44">
        <f t="shared" si="37"/>
        <v>12</v>
      </c>
      <c r="BK27" s="44">
        <f t="shared" si="38"/>
        <v>102</v>
      </c>
      <c r="BL27" s="49">
        <f t="shared" si="39"/>
        <v>2.4285714285714284</v>
      </c>
    </row>
    <row r="28" spans="2:64" x14ac:dyDescent="0.25">
      <c r="G28" t="s">
        <v>72</v>
      </c>
      <c r="I28" s="24">
        <f>V39</f>
        <v>1.9299331910963118</v>
      </c>
      <c r="J28" s="28" t="s">
        <v>7</v>
      </c>
      <c r="M28" s="57">
        <v>13</v>
      </c>
      <c r="N28" t="s">
        <v>85</v>
      </c>
      <c r="Q28">
        <f>IF(Q25&lt;6,0.3,IF(Q25&lt;12,0.5,IF(Q25&lt;18,0.8,IF(Q25&lt;24,1,1.1))))</f>
        <v>0.3</v>
      </c>
      <c r="R28" t="s">
        <v>42</v>
      </c>
      <c r="T28" t="s">
        <v>69</v>
      </c>
      <c r="V28">
        <f>V27/V26</f>
        <v>9.9614134806200294E-2</v>
      </c>
      <c r="W28" t="s">
        <v>40</v>
      </c>
      <c r="X28" s="38">
        <v>24</v>
      </c>
      <c r="Y28" s="69">
        <f t="shared" si="1"/>
        <v>3.5</v>
      </c>
      <c r="Z28" s="46">
        <f t="shared" si="2"/>
        <v>9.6211275016187408</v>
      </c>
      <c r="AA28" s="44">
        <f t="shared" si="3"/>
        <v>6</v>
      </c>
      <c r="AB28" s="47">
        <f t="shared" si="4"/>
        <v>49.862558937729034</v>
      </c>
      <c r="AC28" s="44">
        <f t="shared" si="5"/>
        <v>12.600000000000001</v>
      </c>
      <c r="AD28" s="48">
        <f t="shared" si="6"/>
        <v>6.625</v>
      </c>
      <c r="AE28" s="44">
        <f t="shared" si="7"/>
        <v>37.799999999999997</v>
      </c>
      <c r="AF28" s="47">
        <f t="shared" si="8"/>
        <v>114</v>
      </c>
      <c r="AG28" s="49">
        <f t="shared" si="9"/>
        <v>2.7142857142857144</v>
      </c>
      <c r="AH28" s="69">
        <f t="shared" si="10"/>
        <v>3.5</v>
      </c>
      <c r="AI28" s="46">
        <f t="shared" si="11"/>
        <v>9.6211275016187408</v>
      </c>
      <c r="AJ28" s="44">
        <f t="shared" si="12"/>
        <v>6</v>
      </c>
      <c r="AK28" s="47">
        <f t="shared" si="13"/>
        <v>49.862558937729034</v>
      </c>
      <c r="AL28" s="44">
        <f t="shared" si="14"/>
        <v>6</v>
      </c>
      <c r="AM28" s="48">
        <f t="shared" si="15"/>
        <v>7.41240157480315</v>
      </c>
      <c r="AN28" s="44">
        <f t="shared" si="16"/>
        <v>24</v>
      </c>
      <c r="AO28" s="47">
        <f t="shared" si="17"/>
        <v>96</v>
      </c>
      <c r="AP28" s="54">
        <f t="shared" si="18"/>
        <v>2.2857142857142856</v>
      </c>
      <c r="AQ28" s="69">
        <f t="shared" si="19"/>
        <v>3.5</v>
      </c>
      <c r="AR28" s="46">
        <f t="shared" si="20"/>
        <v>9.6211275016187408</v>
      </c>
      <c r="AS28" s="44">
        <f t="shared" si="21"/>
        <v>6</v>
      </c>
      <c r="AT28" s="47">
        <f t="shared" si="22"/>
        <v>49.862558937729034</v>
      </c>
      <c r="AU28" s="44">
        <f t="shared" si="23"/>
        <v>12</v>
      </c>
      <c r="AV28" s="48">
        <f t="shared" si="24"/>
        <v>6.625</v>
      </c>
      <c r="AW28" s="44">
        <f t="shared" si="0"/>
        <v>24</v>
      </c>
      <c r="AX28" s="44">
        <f t="shared" si="25"/>
        <v>6</v>
      </c>
      <c r="AY28" s="44">
        <f t="shared" si="26"/>
        <v>12</v>
      </c>
      <c r="AZ28" s="47">
        <f t="shared" si="27"/>
        <v>120</v>
      </c>
      <c r="BA28" s="49">
        <f t="shared" si="28"/>
        <v>2.8571428571428572</v>
      </c>
      <c r="BB28" s="69">
        <f t="shared" si="29"/>
        <v>3.5</v>
      </c>
      <c r="BC28" s="46">
        <f t="shared" si="30"/>
        <v>9.6211275016187408</v>
      </c>
      <c r="BD28" s="44">
        <f t="shared" si="31"/>
        <v>6</v>
      </c>
      <c r="BE28" s="47">
        <f t="shared" si="32"/>
        <v>49.862558937729034</v>
      </c>
      <c r="BF28" s="44">
        <f t="shared" si="33"/>
        <v>6</v>
      </c>
      <c r="BG28" s="48">
        <f t="shared" si="34"/>
        <v>7.41240157480315</v>
      </c>
      <c r="BH28" s="48">
        <f t="shared" si="35"/>
        <v>12</v>
      </c>
      <c r="BI28" s="44">
        <f t="shared" si="36"/>
        <v>6</v>
      </c>
      <c r="BJ28" s="44">
        <f t="shared" si="37"/>
        <v>12</v>
      </c>
      <c r="BK28" s="44">
        <f t="shared" si="38"/>
        <v>102</v>
      </c>
      <c r="BL28" s="49">
        <f t="shared" si="39"/>
        <v>2.4285714285714284</v>
      </c>
    </row>
    <row r="29" spans="2:64" x14ac:dyDescent="0.25">
      <c r="C29" s="39"/>
      <c r="G29" t="s">
        <v>73</v>
      </c>
      <c r="I29" s="15">
        <v>2</v>
      </c>
      <c r="J29" s="28" t="s">
        <v>7</v>
      </c>
      <c r="M29" s="57">
        <v>14</v>
      </c>
      <c r="N29" t="s">
        <v>86</v>
      </c>
      <c r="Q29" s="23">
        <f>IF(Q27,Q25+Q28+0.66,Q25)</f>
        <v>2.6942563349861586</v>
      </c>
      <c r="R29" t="s">
        <v>42</v>
      </c>
      <c r="S29" s="68">
        <f>CEILING(Q29,0.5)</f>
        <v>3</v>
      </c>
      <c r="T29" t="s">
        <v>71</v>
      </c>
      <c r="V29" s="24">
        <f>SQRT(4*V28/PI())*12</f>
        <v>4.2736287173286396</v>
      </c>
      <c r="W29" t="s">
        <v>7</v>
      </c>
      <c r="X29" s="38">
        <v>25</v>
      </c>
      <c r="Y29" s="69">
        <f t="shared" si="1"/>
        <v>3.5</v>
      </c>
      <c r="Z29" s="46">
        <f t="shared" si="2"/>
        <v>9.6211275016187408</v>
      </c>
      <c r="AA29" s="44">
        <f t="shared" si="3"/>
        <v>6</v>
      </c>
      <c r="AB29" s="47">
        <f t="shared" si="4"/>
        <v>49.862558937729034</v>
      </c>
      <c r="AC29" s="44">
        <f t="shared" si="5"/>
        <v>12.600000000000001</v>
      </c>
      <c r="AD29" s="48">
        <f t="shared" si="6"/>
        <v>6.625</v>
      </c>
      <c r="AE29" s="44">
        <f t="shared" si="7"/>
        <v>37.799999999999997</v>
      </c>
      <c r="AF29" s="47">
        <f t="shared" si="8"/>
        <v>114</v>
      </c>
      <c r="AG29" s="49">
        <f t="shared" si="9"/>
        <v>2.7142857142857144</v>
      </c>
      <c r="AH29" s="69">
        <f t="shared" si="10"/>
        <v>3.5</v>
      </c>
      <c r="AI29" s="46">
        <f t="shared" si="11"/>
        <v>9.6211275016187408</v>
      </c>
      <c r="AJ29" s="44">
        <f t="shared" si="12"/>
        <v>6</v>
      </c>
      <c r="AK29" s="47">
        <f t="shared" si="13"/>
        <v>49.862558937729034</v>
      </c>
      <c r="AL29" s="44">
        <f t="shared" si="14"/>
        <v>6</v>
      </c>
      <c r="AM29" s="48">
        <f t="shared" si="15"/>
        <v>7.41240157480315</v>
      </c>
      <c r="AN29" s="44">
        <f t="shared" si="16"/>
        <v>24</v>
      </c>
      <c r="AO29" s="47">
        <f t="shared" si="17"/>
        <v>96</v>
      </c>
      <c r="AP29" s="54">
        <f t="shared" si="18"/>
        <v>2.2857142857142856</v>
      </c>
      <c r="AQ29" s="69">
        <f t="shared" si="19"/>
        <v>3.5</v>
      </c>
      <c r="AR29" s="46">
        <f t="shared" si="20"/>
        <v>9.6211275016187408</v>
      </c>
      <c r="AS29" s="44">
        <f t="shared" si="21"/>
        <v>6</v>
      </c>
      <c r="AT29" s="47">
        <f t="shared" si="22"/>
        <v>49.862558937729034</v>
      </c>
      <c r="AU29" s="44">
        <f t="shared" si="23"/>
        <v>12</v>
      </c>
      <c r="AV29" s="48">
        <f t="shared" si="24"/>
        <v>6.625</v>
      </c>
      <c r="AW29" s="44">
        <f t="shared" si="0"/>
        <v>24</v>
      </c>
      <c r="AX29" s="44">
        <f t="shared" si="25"/>
        <v>6</v>
      </c>
      <c r="AY29" s="44">
        <f t="shared" si="26"/>
        <v>12</v>
      </c>
      <c r="AZ29" s="47">
        <f t="shared" si="27"/>
        <v>120</v>
      </c>
      <c r="BA29" s="49">
        <f t="shared" si="28"/>
        <v>2.8571428571428572</v>
      </c>
      <c r="BB29" s="69">
        <f t="shared" si="29"/>
        <v>3.5</v>
      </c>
      <c r="BC29" s="46">
        <f t="shared" si="30"/>
        <v>9.6211275016187408</v>
      </c>
      <c r="BD29" s="44">
        <f t="shared" si="31"/>
        <v>6</v>
      </c>
      <c r="BE29" s="47">
        <f t="shared" si="32"/>
        <v>49.862558937729034</v>
      </c>
      <c r="BF29" s="44">
        <f t="shared" si="33"/>
        <v>6</v>
      </c>
      <c r="BG29" s="48">
        <f t="shared" si="34"/>
        <v>7.41240157480315</v>
      </c>
      <c r="BH29" s="48">
        <f t="shared" si="35"/>
        <v>12</v>
      </c>
      <c r="BI29" s="44">
        <f t="shared" si="36"/>
        <v>6</v>
      </c>
      <c r="BJ29" s="44">
        <f t="shared" si="37"/>
        <v>12</v>
      </c>
      <c r="BK29" s="44">
        <f t="shared" si="38"/>
        <v>102</v>
      </c>
      <c r="BL29" s="49">
        <f t="shared" si="39"/>
        <v>2.4285714285714284</v>
      </c>
    </row>
    <row r="30" spans="2:64" x14ac:dyDescent="0.25">
      <c r="G30" t="s">
        <v>74</v>
      </c>
      <c r="I30" s="15">
        <v>40</v>
      </c>
      <c r="M30" s="57">
        <v>15</v>
      </c>
      <c r="N30" t="s">
        <v>90</v>
      </c>
      <c r="Q30" s="2">
        <f>(D12/D13)*D14/60</f>
        <v>19.989735060376645</v>
      </c>
      <c r="R30" t="s">
        <v>140</v>
      </c>
      <c r="X30" s="38">
        <v>26</v>
      </c>
      <c r="Y30" s="69">
        <f t="shared" si="1"/>
        <v>3.5</v>
      </c>
      <c r="Z30" s="46">
        <f t="shared" si="2"/>
        <v>9.6211275016187408</v>
      </c>
      <c r="AA30" s="44">
        <f t="shared" si="3"/>
        <v>6</v>
      </c>
      <c r="AB30" s="47">
        <f t="shared" si="4"/>
        <v>49.862558937729034</v>
      </c>
      <c r="AC30" s="44">
        <f t="shared" si="5"/>
        <v>12.600000000000001</v>
      </c>
      <c r="AD30" s="48">
        <f t="shared" si="6"/>
        <v>6.625</v>
      </c>
      <c r="AE30" s="44">
        <f t="shared" si="7"/>
        <v>37.799999999999997</v>
      </c>
      <c r="AF30" s="47">
        <f t="shared" si="8"/>
        <v>114</v>
      </c>
      <c r="AG30" s="49">
        <f t="shared" si="9"/>
        <v>2.7142857142857144</v>
      </c>
      <c r="AH30" s="69">
        <f t="shared" si="10"/>
        <v>3.5</v>
      </c>
      <c r="AI30" s="46">
        <f t="shared" si="11"/>
        <v>9.6211275016187408</v>
      </c>
      <c r="AJ30" s="44">
        <f t="shared" si="12"/>
        <v>6</v>
      </c>
      <c r="AK30" s="47">
        <f t="shared" si="13"/>
        <v>49.862558937729034</v>
      </c>
      <c r="AL30" s="44">
        <f t="shared" si="14"/>
        <v>6</v>
      </c>
      <c r="AM30" s="48">
        <f t="shared" si="15"/>
        <v>7.41240157480315</v>
      </c>
      <c r="AN30" s="44">
        <f t="shared" si="16"/>
        <v>24</v>
      </c>
      <c r="AO30" s="47">
        <f t="shared" si="17"/>
        <v>96</v>
      </c>
      <c r="AP30" s="54">
        <f t="shared" si="18"/>
        <v>2.2857142857142856</v>
      </c>
      <c r="AQ30" s="69">
        <f t="shared" si="19"/>
        <v>3.5</v>
      </c>
      <c r="AR30" s="46">
        <f t="shared" si="20"/>
        <v>9.6211275016187408</v>
      </c>
      <c r="AS30" s="44">
        <f t="shared" si="21"/>
        <v>6</v>
      </c>
      <c r="AT30" s="47">
        <f t="shared" si="22"/>
        <v>49.862558937729034</v>
      </c>
      <c r="AU30" s="44">
        <f t="shared" si="23"/>
        <v>12</v>
      </c>
      <c r="AV30" s="48">
        <f t="shared" si="24"/>
        <v>6.625</v>
      </c>
      <c r="AW30" s="44">
        <f t="shared" si="0"/>
        <v>24</v>
      </c>
      <c r="AX30" s="44">
        <f t="shared" si="25"/>
        <v>6</v>
      </c>
      <c r="AY30" s="44">
        <f t="shared" si="26"/>
        <v>12</v>
      </c>
      <c r="AZ30" s="47">
        <f t="shared" si="27"/>
        <v>120</v>
      </c>
      <c r="BA30" s="49">
        <f t="shared" si="28"/>
        <v>2.8571428571428572</v>
      </c>
      <c r="BB30" s="69">
        <f t="shared" si="29"/>
        <v>3.5</v>
      </c>
      <c r="BC30" s="46">
        <f t="shared" si="30"/>
        <v>9.6211275016187408</v>
      </c>
      <c r="BD30" s="44">
        <f t="shared" si="31"/>
        <v>6</v>
      </c>
      <c r="BE30" s="47">
        <f t="shared" si="32"/>
        <v>49.862558937729034</v>
      </c>
      <c r="BF30" s="44">
        <f t="shared" si="33"/>
        <v>6</v>
      </c>
      <c r="BG30" s="48">
        <f t="shared" si="34"/>
        <v>7.41240157480315</v>
      </c>
      <c r="BH30" s="48">
        <f t="shared" si="35"/>
        <v>12</v>
      </c>
      <c r="BI30" s="44">
        <f t="shared" si="36"/>
        <v>6</v>
      </c>
      <c r="BJ30" s="44">
        <f t="shared" si="37"/>
        <v>12</v>
      </c>
      <c r="BK30" s="44">
        <f t="shared" si="38"/>
        <v>102</v>
      </c>
      <c r="BL30" s="49">
        <f t="shared" si="39"/>
        <v>2.4285714285714284</v>
      </c>
    </row>
    <row r="31" spans="2:64" x14ac:dyDescent="0.25">
      <c r="G31" t="s">
        <v>77</v>
      </c>
      <c r="I31" s="2">
        <f>IF(V44=0,"",V44)</f>
        <v>2.0670000000000002</v>
      </c>
      <c r="J31" s="28" t="s">
        <v>7</v>
      </c>
      <c r="M31" s="57">
        <v>16</v>
      </c>
      <c r="N31" t="s">
        <v>92</v>
      </c>
      <c r="Q31" s="2">
        <f>D15/7.4805195</f>
        <v>19.988101364362539</v>
      </c>
      <c r="R31" t="s">
        <v>140</v>
      </c>
      <c r="T31" t="s">
        <v>75</v>
      </c>
      <c r="V31">
        <f>VLOOKUP(I21,$F$106:$U$149,16)</f>
        <v>8</v>
      </c>
      <c r="X31" s="38">
        <v>27</v>
      </c>
      <c r="Y31" s="69">
        <f t="shared" si="1"/>
        <v>3.5</v>
      </c>
      <c r="Z31" s="46">
        <f t="shared" si="2"/>
        <v>9.6211275016187408</v>
      </c>
      <c r="AA31" s="44">
        <f t="shared" si="3"/>
        <v>6</v>
      </c>
      <c r="AB31" s="47">
        <f t="shared" si="4"/>
        <v>49.862558937729034</v>
      </c>
      <c r="AC31" s="44">
        <f t="shared" si="5"/>
        <v>12.600000000000001</v>
      </c>
      <c r="AD31" s="48">
        <f t="shared" si="6"/>
        <v>6.625</v>
      </c>
      <c r="AE31" s="44">
        <f t="shared" si="7"/>
        <v>37.799999999999997</v>
      </c>
      <c r="AF31" s="47">
        <f t="shared" si="8"/>
        <v>114</v>
      </c>
      <c r="AG31" s="49">
        <f t="shared" si="9"/>
        <v>2.7142857142857144</v>
      </c>
      <c r="AH31" s="69">
        <f t="shared" si="10"/>
        <v>3.5</v>
      </c>
      <c r="AI31" s="46">
        <f t="shared" si="11"/>
        <v>9.6211275016187408</v>
      </c>
      <c r="AJ31" s="44">
        <f t="shared" si="12"/>
        <v>6</v>
      </c>
      <c r="AK31" s="47">
        <f t="shared" si="13"/>
        <v>49.862558937729034</v>
      </c>
      <c r="AL31" s="44">
        <f t="shared" si="14"/>
        <v>6</v>
      </c>
      <c r="AM31" s="48">
        <f t="shared" si="15"/>
        <v>7.41240157480315</v>
      </c>
      <c r="AN31" s="44">
        <f t="shared" si="16"/>
        <v>24</v>
      </c>
      <c r="AO31" s="47">
        <f t="shared" si="17"/>
        <v>96</v>
      </c>
      <c r="AP31" s="54">
        <f t="shared" si="18"/>
        <v>2.2857142857142856</v>
      </c>
      <c r="AQ31" s="69">
        <f t="shared" si="19"/>
        <v>3.5</v>
      </c>
      <c r="AR31" s="46">
        <f t="shared" si="20"/>
        <v>9.6211275016187408</v>
      </c>
      <c r="AS31" s="44">
        <f t="shared" si="21"/>
        <v>6</v>
      </c>
      <c r="AT31" s="47">
        <f t="shared" si="22"/>
        <v>49.862558937729034</v>
      </c>
      <c r="AU31" s="44">
        <f t="shared" si="23"/>
        <v>12</v>
      </c>
      <c r="AV31" s="48">
        <f t="shared" si="24"/>
        <v>6.625</v>
      </c>
      <c r="AW31" s="44">
        <f t="shared" si="0"/>
        <v>24</v>
      </c>
      <c r="AX31" s="44">
        <f t="shared" si="25"/>
        <v>6</v>
      </c>
      <c r="AY31" s="44">
        <f t="shared" si="26"/>
        <v>12</v>
      </c>
      <c r="AZ31" s="47">
        <f t="shared" si="27"/>
        <v>120</v>
      </c>
      <c r="BA31" s="49">
        <f t="shared" si="28"/>
        <v>2.8571428571428572</v>
      </c>
      <c r="BB31" s="69">
        <f t="shared" si="29"/>
        <v>3.5</v>
      </c>
      <c r="BC31" s="46">
        <f t="shared" si="30"/>
        <v>9.6211275016187408</v>
      </c>
      <c r="BD31" s="44">
        <f t="shared" si="31"/>
        <v>6</v>
      </c>
      <c r="BE31" s="47">
        <f t="shared" si="32"/>
        <v>49.862558937729034</v>
      </c>
      <c r="BF31" s="44">
        <f t="shared" si="33"/>
        <v>6</v>
      </c>
      <c r="BG31" s="48">
        <f t="shared" si="34"/>
        <v>7.41240157480315</v>
      </c>
      <c r="BH31" s="48">
        <f t="shared" si="35"/>
        <v>12</v>
      </c>
      <c r="BI31" s="44">
        <f t="shared" si="36"/>
        <v>6</v>
      </c>
      <c r="BJ31" s="44">
        <f t="shared" si="37"/>
        <v>12</v>
      </c>
      <c r="BK31" s="44">
        <f t="shared" si="38"/>
        <v>102</v>
      </c>
      <c r="BL31" s="49">
        <f t="shared" si="39"/>
        <v>2.4285714285714284</v>
      </c>
    </row>
    <row r="32" spans="2:64" x14ac:dyDescent="0.25">
      <c r="G32" s="62" t="str">
        <f>IF(V44=0,"Pipe not Found !!",IF(V44&lt;I28,"Pipe is smaller than Calculated ID !!",""))</f>
        <v/>
      </c>
      <c r="H32" s="63"/>
      <c r="I32" s="63"/>
      <c r="J32" s="63"/>
      <c r="M32" s="57">
        <v>17</v>
      </c>
      <c r="N32" t="s">
        <v>93</v>
      </c>
      <c r="Q32" s="2">
        <f>Q30+Q31</f>
        <v>39.977836424739181</v>
      </c>
      <c r="R32" t="s">
        <v>140</v>
      </c>
      <c r="T32" t="s">
        <v>76</v>
      </c>
      <c r="V32">
        <f>VLOOKUP(I22,$C$106:$D$118,2)</f>
        <v>7</v>
      </c>
      <c r="X32" s="38">
        <v>28</v>
      </c>
      <c r="Y32" s="69">
        <f t="shared" si="1"/>
        <v>3.5</v>
      </c>
      <c r="Z32" s="46">
        <f t="shared" si="2"/>
        <v>9.6211275016187408</v>
      </c>
      <c r="AA32" s="44">
        <f t="shared" si="3"/>
        <v>6</v>
      </c>
      <c r="AB32" s="47">
        <f t="shared" si="4"/>
        <v>49.862558937729034</v>
      </c>
      <c r="AC32" s="44">
        <f t="shared" si="5"/>
        <v>12.600000000000001</v>
      </c>
      <c r="AD32" s="48">
        <f t="shared" si="6"/>
        <v>6.625</v>
      </c>
      <c r="AE32" s="44">
        <f t="shared" si="7"/>
        <v>37.799999999999997</v>
      </c>
      <c r="AF32" s="47">
        <f t="shared" si="8"/>
        <v>114</v>
      </c>
      <c r="AG32" s="49">
        <f t="shared" si="9"/>
        <v>2.7142857142857144</v>
      </c>
      <c r="AH32" s="69">
        <f t="shared" si="10"/>
        <v>3.5</v>
      </c>
      <c r="AI32" s="46">
        <f t="shared" si="11"/>
        <v>9.6211275016187408</v>
      </c>
      <c r="AJ32" s="44">
        <f t="shared" si="12"/>
        <v>6</v>
      </c>
      <c r="AK32" s="47">
        <f t="shared" si="13"/>
        <v>49.862558937729034</v>
      </c>
      <c r="AL32" s="44">
        <f t="shared" si="14"/>
        <v>6</v>
      </c>
      <c r="AM32" s="48">
        <f t="shared" si="15"/>
        <v>7.41240157480315</v>
      </c>
      <c r="AN32" s="44">
        <f t="shared" si="16"/>
        <v>24</v>
      </c>
      <c r="AO32" s="47">
        <f t="shared" si="17"/>
        <v>96</v>
      </c>
      <c r="AP32" s="54">
        <f t="shared" si="18"/>
        <v>2.2857142857142856</v>
      </c>
      <c r="AQ32" s="69">
        <f t="shared" si="19"/>
        <v>3.5</v>
      </c>
      <c r="AR32" s="46">
        <f t="shared" si="20"/>
        <v>9.6211275016187408</v>
      </c>
      <c r="AS32" s="44">
        <f t="shared" si="21"/>
        <v>6</v>
      </c>
      <c r="AT32" s="47">
        <f t="shared" si="22"/>
        <v>49.862558937729034</v>
      </c>
      <c r="AU32" s="44">
        <f t="shared" si="23"/>
        <v>12</v>
      </c>
      <c r="AV32" s="48">
        <f t="shared" si="24"/>
        <v>6.625</v>
      </c>
      <c r="AW32" s="44">
        <f t="shared" si="0"/>
        <v>24</v>
      </c>
      <c r="AX32" s="44">
        <f t="shared" si="25"/>
        <v>6</v>
      </c>
      <c r="AY32" s="44">
        <f t="shared" si="26"/>
        <v>12</v>
      </c>
      <c r="AZ32" s="47">
        <f t="shared" si="27"/>
        <v>120</v>
      </c>
      <c r="BA32" s="49">
        <f t="shared" si="28"/>
        <v>2.8571428571428572</v>
      </c>
      <c r="BB32" s="69">
        <f t="shared" si="29"/>
        <v>3.5</v>
      </c>
      <c r="BC32" s="46">
        <f t="shared" si="30"/>
        <v>9.6211275016187408</v>
      </c>
      <c r="BD32" s="44">
        <f t="shared" si="31"/>
        <v>6</v>
      </c>
      <c r="BE32" s="47">
        <f t="shared" si="32"/>
        <v>49.862558937729034</v>
      </c>
      <c r="BF32" s="44">
        <f t="shared" si="33"/>
        <v>6</v>
      </c>
      <c r="BG32" s="48">
        <f t="shared" si="34"/>
        <v>7.41240157480315</v>
      </c>
      <c r="BH32" s="48">
        <f t="shared" si="35"/>
        <v>12</v>
      </c>
      <c r="BI32" s="44">
        <f t="shared" si="36"/>
        <v>6</v>
      </c>
      <c r="BJ32" s="44">
        <f t="shared" si="37"/>
        <v>12</v>
      </c>
      <c r="BK32" s="44">
        <f t="shared" si="38"/>
        <v>102</v>
      </c>
      <c r="BL32" s="49">
        <f t="shared" si="39"/>
        <v>2.4285714285714284</v>
      </c>
    </row>
    <row r="33" spans="2:64" x14ac:dyDescent="0.25">
      <c r="M33" s="57">
        <v>18</v>
      </c>
      <c r="N33" t="s">
        <v>97</v>
      </c>
      <c r="Q33">
        <f>VLOOKUP(V31,$E$106:$T$149,16)</f>
        <v>6.625</v>
      </c>
      <c r="R33" t="s">
        <v>7</v>
      </c>
      <c r="S33">
        <f>Q33</f>
        <v>6.625</v>
      </c>
      <c r="T33" t="s">
        <v>77</v>
      </c>
      <c r="V33">
        <f>VLOOKUP(V31,$E$106:$S$149,V32+2)</f>
        <v>6.0650000000000004</v>
      </c>
      <c r="X33" s="38">
        <v>29</v>
      </c>
      <c r="Y33" s="69">
        <f t="shared" si="1"/>
        <v>3.5</v>
      </c>
      <c r="Z33" s="46">
        <f t="shared" si="2"/>
        <v>9.6211275016187408</v>
      </c>
      <c r="AA33" s="44">
        <f t="shared" si="3"/>
        <v>6</v>
      </c>
      <c r="AB33" s="47">
        <f t="shared" si="4"/>
        <v>49.862558937729034</v>
      </c>
      <c r="AC33" s="44">
        <f t="shared" si="5"/>
        <v>12.600000000000001</v>
      </c>
      <c r="AD33" s="48">
        <f t="shared" si="6"/>
        <v>6.625</v>
      </c>
      <c r="AE33" s="44">
        <f t="shared" si="7"/>
        <v>37.799999999999997</v>
      </c>
      <c r="AF33" s="47">
        <f t="shared" si="8"/>
        <v>114</v>
      </c>
      <c r="AG33" s="49">
        <f t="shared" si="9"/>
        <v>2.7142857142857144</v>
      </c>
      <c r="AH33" s="69">
        <f t="shared" si="10"/>
        <v>3.5</v>
      </c>
      <c r="AI33" s="46">
        <f t="shared" si="11"/>
        <v>9.6211275016187408</v>
      </c>
      <c r="AJ33" s="44">
        <f t="shared" si="12"/>
        <v>6</v>
      </c>
      <c r="AK33" s="47">
        <f t="shared" si="13"/>
        <v>49.862558937729034</v>
      </c>
      <c r="AL33" s="44">
        <f t="shared" si="14"/>
        <v>6</v>
      </c>
      <c r="AM33" s="48">
        <f t="shared" si="15"/>
        <v>7.41240157480315</v>
      </c>
      <c r="AN33" s="44">
        <f t="shared" si="16"/>
        <v>24</v>
      </c>
      <c r="AO33" s="47">
        <f t="shared" si="17"/>
        <v>96</v>
      </c>
      <c r="AP33" s="54">
        <f t="shared" si="18"/>
        <v>2.2857142857142856</v>
      </c>
      <c r="AQ33" s="69">
        <f t="shared" si="19"/>
        <v>3.5</v>
      </c>
      <c r="AR33" s="46">
        <f t="shared" si="20"/>
        <v>9.6211275016187408</v>
      </c>
      <c r="AS33" s="44">
        <f t="shared" si="21"/>
        <v>6</v>
      </c>
      <c r="AT33" s="47">
        <f t="shared" si="22"/>
        <v>49.862558937729034</v>
      </c>
      <c r="AU33" s="44">
        <f t="shared" si="23"/>
        <v>12</v>
      </c>
      <c r="AV33" s="48">
        <f t="shared" si="24"/>
        <v>6.625</v>
      </c>
      <c r="AW33" s="44">
        <f t="shared" si="0"/>
        <v>24</v>
      </c>
      <c r="AX33" s="44">
        <f t="shared" si="25"/>
        <v>6</v>
      </c>
      <c r="AY33" s="44">
        <f t="shared" si="26"/>
        <v>12</v>
      </c>
      <c r="AZ33" s="47">
        <f t="shared" si="27"/>
        <v>120</v>
      </c>
      <c r="BA33" s="49">
        <f t="shared" si="28"/>
        <v>2.8571428571428572</v>
      </c>
      <c r="BB33" s="69">
        <f t="shared" si="29"/>
        <v>3.5</v>
      </c>
      <c r="BC33" s="46">
        <f t="shared" si="30"/>
        <v>9.6211275016187408</v>
      </c>
      <c r="BD33" s="44">
        <f t="shared" si="31"/>
        <v>6</v>
      </c>
      <c r="BE33" s="47">
        <f t="shared" si="32"/>
        <v>49.862558937729034</v>
      </c>
      <c r="BF33" s="44">
        <f t="shared" si="33"/>
        <v>6</v>
      </c>
      <c r="BG33" s="48">
        <f t="shared" si="34"/>
        <v>7.41240157480315</v>
      </c>
      <c r="BH33" s="48">
        <f t="shared" si="35"/>
        <v>12</v>
      </c>
      <c r="BI33" s="44">
        <f t="shared" si="36"/>
        <v>6</v>
      </c>
      <c r="BJ33" s="44">
        <f t="shared" si="37"/>
        <v>12</v>
      </c>
      <c r="BK33" s="44">
        <f t="shared" si="38"/>
        <v>102</v>
      </c>
      <c r="BL33" s="49">
        <f t="shared" si="39"/>
        <v>2.4285714285714284</v>
      </c>
    </row>
    <row r="34" spans="2:64" x14ac:dyDescent="0.25">
      <c r="B34" s="13" t="s">
        <v>136</v>
      </c>
      <c r="C34" s="14"/>
      <c r="D34" s="14"/>
      <c r="E34" s="14"/>
      <c r="N34" t="s">
        <v>101</v>
      </c>
      <c r="O34" s="73" t="s">
        <v>112</v>
      </c>
      <c r="P34" s="73"/>
      <c r="Q34" s="73" t="s">
        <v>113</v>
      </c>
      <c r="R34" s="73"/>
      <c r="V34">
        <f>V33</f>
        <v>6.0650000000000004</v>
      </c>
      <c r="X34" s="38">
        <v>30</v>
      </c>
      <c r="Y34" s="69">
        <f t="shared" si="1"/>
        <v>3.5</v>
      </c>
      <c r="Z34" s="46">
        <f t="shared" si="2"/>
        <v>9.6211275016187408</v>
      </c>
      <c r="AA34" s="44">
        <f t="shared" si="3"/>
        <v>6</v>
      </c>
      <c r="AB34" s="47">
        <f t="shared" si="4"/>
        <v>49.862558937729034</v>
      </c>
      <c r="AC34" s="44">
        <f t="shared" si="5"/>
        <v>12.600000000000001</v>
      </c>
      <c r="AD34" s="48">
        <f t="shared" si="6"/>
        <v>6.625</v>
      </c>
      <c r="AE34" s="44">
        <f t="shared" si="7"/>
        <v>37.799999999999997</v>
      </c>
      <c r="AF34" s="47">
        <f t="shared" si="8"/>
        <v>114</v>
      </c>
      <c r="AG34" s="49">
        <f t="shared" si="9"/>
        <v>2.7142857142857144</v>
      </c>
      <c r="AH34" s="69">
        <f t="shared" si="10"/>
        <v>3.5</v>
      </c>
      <c r="AI34" s="46">
        <f t="shared" si="11"/>
        <v>9.6211275016187408</v>
      </c>
      <c r="AJ34" s="44">
        <f t="shared" si="12"/>
        <v>6</v>
      </c>
      <c r="AK34" s="47">
        <f t="shared" si="13"/>
        <v>49.862558937729034</v>
      </c>
      <c r="AL34" s="44">
        <f t="shared" si="14"/>
        <v>6</v>
      </c>
      <c r="AM34" s="48">
        <f t="shared" si="15"/>
        <v>7.41240157480315</v>
      </c>
      <c r="AN34" s="44">
        <f t="shared" si="16"/>
        <v>24</v>
      </c>
      <c r="AO34" s="47">
        <f t="shared" si="17"/>
        <v>96</v>
      </c>
      <c r="AP34" s="54">
        <f t="shared" si="18"/>
        <v>2.2857142857142856</v>
      </c>
      <c r="AQ34" s="69">
        <f t="shared" si="19"/>
        <v>3.5</v>
      </c>
      <c r="AR34" s="46">
        <f t="shared" si="20"/>
        <v>9.6211275016187408</v>
      </c>
      <c r="AS34" s="44">
        <f t="shared" si="21"/>
        <v>6</v>
      </c>
      <c r="AT34" s="47">
        <f t="shared" si="22"/>
        <v>49.862558937729034</v>
      </c>
      <c r="AU34" s="44">
        <f t="shared" si="23"/>
        <v>12</v>
      </c>
      <c r="AV34" s="48">
        <f t="shared" si="24"/>
        <v>6.625</v>
      </c>
      <c r="AW34" s="44">
        <f t="shared" si="0"/>
        <v>24</v>
      </c>
      <c r="AX34" s="44">
        <f t="shared" si="25"/>
        <v>6</v>
      </c>
      <c r="AY34" s="44">
        <f t="shared" si="26"/>
        <v>12</v>
      </c>
      <c r="AZ34" s="47">
        <f t="shared" si="27"/>
        <v>120</v>
      </c>
      <c r="BA34" s="49">
        <f t="shared" si="28"/>
        <v>2.8571428571428572</v>
      </c>
      <c r="BB34" s="69">
        <f t="shared" si="29"/>
        <v>3.5</v>
      </c>
      <c r="BC34" s="46">
        <f t="shared" si="30"/>
        <v>9.6211275016187408</v>
      </c>
      <c r="BD34" s="44">
        <f t="shared" si="31"/>
        <v>6</v>
      </c>
      <c r="BE34" s="47">
        <f t="shared" si="32"/>
        <v>49.862558937729034</v>
      </c>
      <c r="BF34" s="44">
        <f t="shared" si="33"/>
        <v>6</v>
      </c>
      <c r="BG34" s="48">
        <f t="shared" si="34"/>
        <v>7.41240157480315</v>
      </c>
      <c r="BH34" s="48">
        <f t="shared" si="35"/>
        <v>12</v>
      </c>
      <c r="BI34" s="44">
        <f t="shared" si="36"/>
        <v>6</v>
      </c>
      <c r="BJ34" s="44">
        <f t="shared" si="37"/>
        <v>12</v>
      </c>
      <c r="BK34" s="44">
        <f t="shared" si="38"/>
        <v>102</v>
      </c>
      <c r="BL34" s="49">
        <f t="shared" si="39"/>
        <v>2.4285714285714284</v>
      </c>
    </row>
    <row r="35" spans="2:64" x14ac:dyDescent="0.25">
      <c r="G35" s="64"/>
      <c r="H35" s="17"/>
      <c r="I35" s="17"/>
      <c r="J35" s="17"/>
      <c r="O35" t="s">
        <v>103</v>
      </c>
      <c r="P35" t="s">
        <v>104</v>
      </c>
      <c r="Q35" t="s">
        <v>103</v>
      </c>
      <c r="R35" t="s">
        <v>104</v>
      </c>
      <c r="X35" s="38">
        <v>31</v>
      </c>
      <c r="Y35" s="69">
        <f t="shared" si="1"/>
        <v>3.5</v>
      </c>
      <c r="Z35" s="46">
        <f t="shared" si="2"/>
        <v>9.6211275016187408</v>
      </c>
      <c r="AA35" s="44">
        <f t="shared" si="3"/>
        <v>6</v>
      </c>
      <c r="AB35" s="47">
        <f t="shared" si="4"/>
        <v>49.862558937729034</v>
      </c>
      <c r="AC35" s="44">
        <f t="shared" si="5"/>
        <v>12.600000000000001</v>
      </c>
      <c r="AD35" s="48">
        <f t="shared" si="6"/>
        <v>6.625</v>
      </c>
      <c r="AE35" s="44">
        <f t="shared" si="7"/>
        <v>37.799999999999997</v>
      </c>
      <c r="AF35" s="47">
        <f t="shared" si="8"/>
        <v>114</v>
      </c>
      <c r="AG35" s="49">
        <f t="shared" si="9"/>
        <v>2.7142857142857144</v>
      </c>
      <c r="AH35" s="69">
        <f t="shared" si="10"/>
        <v>3.5</v>
      </c>
      <c r="AI35" s="46">
        <f t="shared" si="11"/>
        <v>9.6211275016187408</v>
      </c>
      <c r="AJ35" s="44">
        <f t="shared" si="12"/>
        <v>6</v>
      </c>
      <c r="AK35" s="47">
        <f t="shared" si="13"/>
        <v>49.862558937729034</v>
      </c>
      <c r="AL35" s="44">
        <f t="shared" si="14"/>
        <v>6</v>
      </c>
      <c r="AM35" s="48">
        <f t="shared" si="15"/>
        <v>7.41240157480315</v>
      </c>
      <c r="AN35" s="44">
        <f t="shared" si="16"/>
        <v>24</v>
      </c>
      <c r="AO35" s="47">
        <f t="shared" si="17"/>
        <v>96</v>
      </c>
      <c r="AP35" s="54">
        <f t="shared" si="18"/>
        <v>2.2857142857142856</v>
      </c>
      <c r="AQ35" s="69">
        <f t="shared" si="19"/>
        <v>3.5</v>
      </c>
      <c r="AR35" s="46">
        <f t="shared" si="20"/>
        <v>9.6211275016187408</v>
      </c>
      <c r="AS35" s="44">
        <f t="shared" si="21"/>
        <v>6</v>
      </c>
      <c r="AT35" s="47">
        <f t="shared" si="22"/>
        <v>49.862558937729034</v>
      </c>
      <c r="AU35" s="44">
        <f t="shared" si="23"/>
        <v>12</v>
      </c>
      <c r="AV35" s="48">
        <f t="shared" si="24"/>
        <v>6.625</v>
      </c>
      <c r="AW35" s="44">
        <f t="shared" si="0"/>
        <v>24</v>
      </c>
      <c r="AX35" s="44">
        <f t="shared" si="25"/>
        <v>6</v>
      </c>
      <c r="AY35" s="44">
        <f t="shared" si="26"/>
        <v>12</v>
      </c>
      <c r="AZ35" s="47">
        <f t="shared" si="27"/>
        <v>120</v>
      </c>
      <c r="BA35" s="49">
        <f t="shared" si="28"/>
        <v>2.8571428571428572</v>
      </c>
      <c r="BB35" s="69">
        <f t="shared" si="29"/>
        <v>3.5</v>
      </c>
      <c r="BC35" s="46">
        <f t="shared" si="30"/>
        <v>9.6211275016187408</v>
      </c>
      <c r="BD35" s="44">
        <f t="shared" si="31"/>
        <v>6</v>
      </c>
      <c r="BE35" s="47">
        <f t="shared" si="32"/>
        <v>49.862558937729034</v>
      </c>
      <c r="BF35" s="44">
        <f t="shared" si="33"/>
        <v>6</v>
      </c>
      <c r="BG35" s="48">
        <f t="shared" si="34"/>
        <v>7.41240157480315</v>
      </c>
      <c r="BH35" s="48">
        <f t="shared" si="35"/>
        <v>12</v>
      </c>
      <c r="BI35" s="44">
        <f t="shared" si="36"/>
        <v>6</v>
      </c>
      <c r="BJ35" s="44">
        <f t="shared" si="37"/>
        <v>12</v>
      </c>
      <c r="BK35" s="44">
        <f t="shared" si="38"/>
        <v>102</v>
      </c>
      <c r="BL35" s="49">
        <f t="shared" si="39"/>
        <v>2.4285714285714284</v>
      </c>
    </row>
    <row r="36" spans="2:64" x14ac:dyDescent="0.25">
      <c r="B36" t="s">
        <v>131</v>
      </c>
      <c r="C36" s="59" t="str">
        <f>IF(Q27,"With Mist Eliminator","Without Mist Eliminator")</f>
        <v>With Mist Eliminator</v>
      </c>
      <c r="M36" s="57">
        <v>1</v>
      </c>
      <c r="N36" t="s">
        <v>102</v>
      </c>
      <c r="O36" s="24">
        <f>Y205</f>
        <v>3.5</v>
      </c>
      <c r="P36" s="24">
        <f>AH205</f>
        <v>3.5</v>
      </c>
      <c r="Q36" s="24">
        <f>AQ205</f>
        <v>3.5</v>
      </c>
      <c r="R36" s="24">
        <f>BB205</f>
        <v>3.5</v>
      </c>
      <c r="T36" s="21" t="s">
        <v>82</v>
      </c>
      <c r="X36" s="38">
        <v>32</v>
      </c>
      <c r="Y36" s="69">
        <f t="shared" si="1"/>
        <v>3.5</v>
      </c>
      <c r="Z36" s="46">
        <f t="shared" si="2"/>
        <v>9.6211275016187408</v>
      </c>
      <c r="AA36" s="44">
        <f t="shared" si="3"/>
        <v>6</v>
      </c>
      <c r="AB36" s="47">
        <f t="shared" si="4"/>
        <v>49.862558937729034</v>
      </c>
      <c r="AC36" s="44">
        <f t="shared" si="5"/>
        <v>12.600000000000001</v>
      </c>
      <c r="AD36" s="48">
        <f t="shared" si="6"/>
        <v>6.625</v>
      </c>
      <c r="AE36" s="44">
        <f t="shared" si="7"/>
        <v>37.799999999999997</v>
      </c>
      <c r="AF36" s="47">
        <f t="shared" si="8"/>
        <v>114</v>
      </c>
      <c r="AG36" s="49">
        <f t="shared" si="9"/>
        <v>2.7142857142857144</v>
      </c>
      <c r="AH36" s="69">
        <f t="shared" si="10"/>
        <v>3.5</v>
      </c>
      <c r="AI36" s="46">
        <f t="shared" si="11"/>
        <v>9.6211275016187408</v>
      </c>
      <c r="AJ36" s="44">
        <f t="shared" si="12"/>
        <v>6</v>
      </c>
      <c r="AK36" s="47">
        <f t="shared" si="13"/>
        <v>49.862558937729034</v>
      </c>
      <c r="AL36" s="44">
        <f t="shared" si="14"/>
        <v>6</v>
      </c>
      <c r="AM36" s="48">
        <f t="shared" si="15"/>
        <v>7.41240157480315</v>
      </c>
      <c r="AN36" s="44">
        <f t="shared" si="16"/>
        <v>24</v>
      </c>
      <c r="AO36" s="47">
        <f t="shared" si="17"/>
        <v>96</v>
      </c>
      <c r="AP36" s="54">
        <f t="shared" si="18"/>
        <v>2.2857142857142856</v>
      </c>
      <c r="AQ36" s="69">
        <f t="shared" si="19"/>
        <v>3.5</v>
      </c>
      <c r="AR36" s="46">
        <f t="shared" si="20"/>
        <v>9.6211275016187408</v>
      </c>
      <c r="AS36" s="44">
        <f t="shared" si="21"/>
        <v>6</v>
      </c>
      <c r="AT36" s="47">
        <f t="shared" si="22"/>
        <v>49.862558937729034</v>
      </c>
      <c r="AU36" s="44">
        <f t="shared" si="23"/>
        <v>12</v>
      </c>
      <c r="AV36" s="48">
        <f t="shared" si="24"/>
        <v>6.625</v>
      </c>
      <c r="AW36" s="44">
        <f t="shared" si="0"/>
        <v>24</v>
      </c>
      <c r="AX36" s="44">
        <f t="shared" si="25"/>
        <v>6</v>
      </c>
      <c r="AY36" s="44">
        <f t="shared" si="26"/>
        <v>12</v>
      </c>
      <c r="AZ36" s="47">
        <f t="shared" si="27"/>
        <v>120</v>
      </c>
      <c r="BA36" s="49">
        <f t="shared" si="28"/>
        <v>2.8571428571428572</v>
      </c>
      <c r="BB36" s="69">
        <f t="shared" si="29"/>
        <v>3.5</v>
      </c>
      <c r="BC36" s="46">
        <f t="shared" si="30"/>
        <v>9.6211275016187408</v>
      </c>
      <c r="BD36" s="44">
        <f t="shared" si="31"/>
        <v>6</v>
      </c>
      <c r="BE36" s="47">
        <f t="shared" si="32"/>
        <v>49.862558937729034</v>
      </c>
      <c r="BF36" s="44">
        <f t="shared" si="33"/>
        <v>6</v>
      </c>
      <c r="BG36" s="48">
        <f t="shared" si="34"/>
        <v>7.41240157480315</v>
      </c>
      <c r="BH36" s="48">
        <f t="shared" si="35"/>
        <v>12</v>
      </c>
      <c r="BI36" s="44">
        <f t="shared" si="36"/>
        <v>6</v>
      </c>
      <c r="BJ36" s="44">
        <f t="shared" si="37"/>
        <v>12</v>
      </c>
      <c r="BK36" s="44">
        <f t="shared" si="38"/>
        <v>102</v>
      </c>
      <c r="BL36" s="49">
        <f t="shared" si="39"/>
        <v>2.4285714285714284</v>
      </c>
    </row>
    <row r="37" spans="2:64" x14ac:dyDescent="0.25">
      <c r="B37" t="s">
        <v>87</v>
      </c>
      <c r="C37" s="59" t="s">
        <v>133</v>
      </c>
      <c r="F37" s="70">
        <f>VLOOKUP(1,$M$36:$R$47,$P$51+2)</f>
        <v>3.5</v>
      </c>
      <c r="G37" s="16" t="s">
        <v>42</v>
      </c>
      <c r="M37" s="57">
        <v>2</v>
      </c>
      <c r="N37" t="s">
        <v>88</v>
      </c>
      <c r="O37" s="39">
        <f>AA205</f>
        <v>6</v>
      </c>
      <c r="P37" s="39">
        <f>AJ205</f>
        <v>6</v>
      </c>
      <c r="Q37" s="39">
        <f>AS205</f>
        <v>6</v>
      </c>
      <c r="R37" s="39">
        <f>BD205</f>
        <v>6</v>
      </c>
      <c r="T37" t="s">
        <v>67</v>
      </c>
      <c r="V37" s="26">
        <f>(D12/D13)/3600</f>
        <v>6.663245020125548E-2</v>
      </c>
      <c r="W37" t="s">
        <v>38</v>
      </c>
      <c r="X37" s="38">
        <v>33</v>
      </c>
      <c r="Y37" s="69">
        <f t="shared" si="1"/>
        <v>3.5</v>
      </c>
      <c r="Z37" s="46">
        <f t="shared" si="2"/>
        <v>9.6211275016187408</v>
      </c>
      <c r="AA37" s="44">
        <f t="shared" si="3"/>
        <v>6</v>
      </c>
      <c r="AB37" s="47">
        <f t="shared" si="4"/>
        <v>49.862558937729034</v>
      </c>
      <c r="AC37" s="44">
        <f t="shared" si="5"/>
        <v>12.600000000000001</v>
      </c>
      <c r="AD37" s="48">
        <f t="shared" si="6"/>
        <v>6.625</v>
      </c>
      <c r="AE37" s="44">
        <f t="shared" si="7"/>
        <v>37.799999999999997</v>
      </c>
      <c r="AF37" s="47">
        <f t="shared" si="8"/>
        <v>114</v>
      </c>
      <c r="AG37" s="49">
        <f t="shared" si="9"/>
        <v>2.7142857142857144</v>
      </c>
      <c r="AH37" s="69">
        <f t="shared" si="10"/>
        <v>3.5</v>
      </c>
      <c r="AI37" s="46">
        <f t="shared" si="11"/>
        <v>9.6211275016187408</v>
      </c>
      <c r="AJ37" s="44">
        <f t="shared" si="12"/>
        <v>6</v>
      </c>
      <c r="AK37" s="47">
        <f t="shared" si="13"/>
        <v>49.862558937729034</v>
      </c>
      <c r="AL37" s="44">
        <f t="shared" si="14"/>
        <v>6</v>
      </c>
      <c r="AM37" s="48">
        <f t="shared" si="15"/>
        <v>7.41240157480315</v>
      </c>
      <c r="AN37" s="44">
        <f t="shared" si="16"/>
        <v>24</v>
      </c>
      <c r="AO37" s="47">
        <f t="shared" si="17"/>
        <v>96</v>
      </c>
      <c r="AP37" s="54">
        <f t="shared" si="18"/>
        <v>2.2857142857142856</v>
      </c>
      <c r="AQ37" s="69">
        <f t="shared" si="19"/>
        <v>3.5</v>
      </c>
      <c r="AR37" s="46">
        <f t="shared" si="20"/>
        <v>9.6211275016187408</v>
      </c>
      <c r="AS37" s="44">
        <f t="shared" si="21"/>
        <v>6</v>
      </c>
      <c r="AT37" s="47">
        <f t="shared" si="22"/>
        <v>49.862558937729034</v>
      </c>
      <c r="AU37" s="44">
        <f t="shared" si="23"/>
        <v>12</v>
      </c>
      <c r="AV37" s="48">
        <f t="shared" si="24"/>
        <v>6.625</v>
      </c>
      <c r="AW37" s="44">
        <f t="shared" si="0"/>
        <v>24</v>
      </c>
      <c r="AX37" s="44">
        <f t="shared" si="25"/>
        <v>6</v>
      </c>
      <c r="AY37" s="44">
        <f t="shared" si="26"/>
        <v>12</v>
      </c>
      <c r="AZ37" s="47">
        <f t="shared" si="27"/>
        <v>120</v>
      </c>
      <c r="BA37" s="49">
        <f t="shared" si="28"/>
        <v>2.8571428571428572</v>
      </c>
      <c r="BB37" s="69">
        <f t="shared" si="29"/>
        <v>3.5</v>
      </c>
      <c r="BC37" s="46">
        <f t="shared" si="30"/>
        <v>9.6211275016187408</v>
      </c>
      <c r="BD37" s="44">
        <f t="shared" si="31"/>
        <v>6</v>
      </c>
      <c r="BE37" s="47">
        <f t="shared" si="32"/>
        <v>49.862558937729034</v>
      </c>
      <c r="BF37" s="44">
        <f t="shared" si="33"/>
        <v>6</v>
      </c>
      <c r="BG37" s="48">
        <f t="shared" si="34"/>
        <v>7.41240157480315</v>
      </c>
      <c r="BH37" s="48">
        <f t="shared" si="35"/>
        <v>12</v>
      </c>
      <c r="BI37" s="44">
        <f t="shared" si="36"/>
        <v>6</v>
      </c>
      <c r="BJ37" s="44">
        <f t="shared" si="37"/>
        <v>12</v>
      </c>
      <c r="BK37" s="44">
        <f t="shared" si="38"/>
        <v>102</v>
      </c>
      <c r="BL37" s="49">
        <f t="shared" si="39"/>
        <v>2.4285714285714284</v>
      </c>
    </row>
    <row r="38" spans="2:64" x14ac:dyDescent="0.25">
      <c r="B38" t="s">
        <v>132</v>
      </c>
      <c r="C38" s="59" t="s">
        <v>134</v>
      </c>
      <c r="F38" s="70">
        <f>VLOOKUP(9,$M$36:$R$47,$P$51+2)</f>
        <v>10</v>
      </c>
      <c r="G38" s="16" t="s">
        <v>42</v>
      </c>
      <c r="M38" s="57">
        <v>3</v>
      </c>
      <c r="N38" t="s">
        <v>89</v>
      </c>
      <c r="O38" s="39">
        <f>AF205-AA205-AD205-AC205-AE205</f>
        <v>50.975000000000009</v>
      </c>
      <c r="P38" s="39">
        <f>AO205-AJ205-AL205-AM205-AN205</f>
        <v>52.587598425196845</v>
      </c>
      <c r="Q38" s="39">
        <f>AZ205-AS205-AU205-AV205-AW205-AX205-AY205</f>
        <v>53.375</v>
      </c>
      <c r="R38" s="39">
        <f>BK205-BD205-BF205-BG205-BH205-BI205-BJ205</f>
        <v>52.587598425196845</v>
      </c>
      <c r="T38" t="s">
        <v>69</v>
      </c>
      <c r="V38" s="26">
        <f>V37/I27</f>
        <v>2.0314771402821796E-2</v>
      </c>
      <c r="W38" t="s">
        <v>40</v>
      </c>
      <c r="X38" s="38">
        <v>34</v>
      </c>
      <c r="Y38" s="69">
        <f t="shared" si="1"/>
        <v>3.5</v>
      </c>
      <c r="Z38" s="46">
        <f t="shared" si="2"/>
        <v>9.6211275016187408</v>
      </c>
      <c r="AA38" s="44">
        <f t="shared" si="3"/>
        <v>6</v>
      </c>
      <c r="AB38" s="47">
        <f t="shared" si="4"/>
        <v>49.862558937729034</v>
      </c>
      <c r="AC38" s="44">
        <f t="shared" si="5"/>
        <v>12.600000000000001</v>
      </c>
      <c r="AD38" s="48">
        <f t="shared" si="6"/>
        <v>6.625</v>
      </c>
      <c r="AE38" s="44">
        <f t="shared" si="7"/>
        <v>37.799999999999997</v>
      </c>
      <c r="AF38" s="47">
        <f t="shared" si="8"/>
        <v>114</v>
      </c>
      <c r="AG38" s="49">
        <f t="shared" si="9"/>
        <v>2.7142857142857144</v>
      </c>
      <c r="AH38" s="69">
        <f t="shared" si="10"/>
        <v>3.5</v>
      </c>
      <c r="AI38" s="46">
        <f t="shared" si="11"/>
        <v>9.6211275016187408</v>
      </c>
      <c r="AJ38" s="44">
        <f t="shared" si="12"/>
        <v>6</v>
      </c>
      <c r="AK38" s="47">
        <f t="shared" si="13"/>
        <v>49.862558937729034</v>
      </c>
      <c r="AL38" s="44">
        <f t="shared" si="14"/>
        <v>6</v>
      </c>
      <c r="AM38" s="48">
        <f t="shared" si="15"/>
        <v>7.41240157480315</v>
      </c>
      <c r="AN38" s="44">
        <f t="shared" si="16"/>
        <v>24</v>
      </c>
      <c r="AO38" s="47">
        <f t="shared" si="17"/>
        <v>96</v>
      </c>
      <c r="AP38" s="54">
        <f t="shared" si="18"/>
        <v>2.2857142857142856</v>
      </c>
      <c r="AQ38" s="69">
        <f t="shared" si="19"/>
        <v>3.5</v>
      </c>
      <c r="AR38" s="46">
        <f t="shared" si="20"/>
        <v>9.6211275016187408</v>
      </c>
      <c r="AS38" s="44">
        <f t="shared" si="21"/>
        <v>6</v>
      </c>
      <c r="AT38" s="47">
        <f t="shared" si="22"/>
        <v>49.862558937729034</v>
      </c>
      <c r="AU38" s="44">
        <f t="shared" si="23"/>
        <v>12</v>
      </c>
      <c r="AV38" s="48">
        <f t="shared" si="24"/>
        <v>6.625</v>
      </c>
      <c r="AW38" s="44">
        <f t="shared" si="0"/>
        <v>24</v>
      </c>
      <c r="AX38" s="44">
        <f t="shared" si="25"/>
        <v>6</v>
      </c>
      <c r="AY38" s="44">
        <f t="shared" si="26"/>
        <v>12</v>
      </c>
      <c r="AZ38" s="47">
        <f t="shared" si="27"/>
        <v>120</v>
      </c>
      <c r="BA38" s="49">
        <f t="shared" si="28"/>
        <v>2.8571428571428572</v>
      </c>
      <c r="BB38" s="69">
        <f t="shared" si="29"/>
        <v>3.5</v>
      </c>
      <c r="BC38" s="46">
        <f t="shared" si="30"/>
        <v>9.6211275016187408</v>
      </c>
      <c r="BD38" s="44">
        <f t="shared" si="31"/>
        <v>6</v>
      </c>
      <c r="BE38" s="47">
        <f t="shared" si="32"/>
        <v>49.862558937729034</v>
      </c>
      <c r="BF38" s="44">
        <f t="shared" si="33"/>
        <v>6</v>
      </c>
      <c r="BG38" s="48">
        <f t="shared" si="34"/>
        <v>7.41240157480315</v>
      </c>
      <c r="BH38" s="48">
        <f t="shared" si="35"/>
        <v>12</v>
      </c>
      <c r="BI38" s="44">
        <f t="shared" si="36"/>
        <v>6</v>
      </c>
      <c r="BJ38" s="44">
        <f t="shared" si="37"/>
        <v>12</v>
      </c>
      <c r="BK38" s="44">
        <f t="shared" si="38"/>
        <v>102</v>
      </c>
      <c r="BL38" s="49">
        <f t="shared" si="39"/>
        <v>2.4285714285714284</v>
      </c>
    </row>
    <row r="39" spans="2:64" x14ac:dyDescent="0.25">
      <c r="M39" s="57">
        <v>4</v>
      </c>
      <c r="N39" t="s">
        <v>95</v>
      </c>
      <c r="O39" s="39">
        <f>AC205</f>
        <v>12.600000000000001</v>
      </c>
      <c r="P39" s="39">
        <f>AL205</f>
        <v>6</v>
      </c>
      <c r="Q39" s="39">
        <f>AU205</f>
        <v>12</v>
      </c>
      <c r="R39" s="39">
        <f>BF205</f>
        <v>6</v>
      </c>
      <c r="T39" t="s">
        <v>71</v>
      </c>
      <c r="V39" s="24">
        <f>SQRT(4*V38/PI())*12</f>
        <v>1.9299331910963118</v>
      </c>
      <c r="W39" t="s">
        <v>7</v>
      </c>
      <c r="X39" s="38">
        <v>35</v>
      </c>
      <c r="Y39" s="69">
        <f t="shared" si="1"/>
        <v>3.5</v>
      </c>
      <c r="Z39" s="46">
        <f t="shared" si="2"/>
        <v>9.6211275016187408</v>
      </c>
      <c r="AA39" s="44">
        <f t="shared" si="3"/>
        <v>6</v>
      </c>
      <c r="AB39" s="47">
        <f t="shared" si="4"/>
        <v>49.862558937729034</v>
      </c>
      <c r="AC39" s="44">
        <f t="shared" si="5"/>
        <v>12.600000000000001</v>
      </c>
      <c r="AD39" s="48">
        <f t="shared" si="6"/>
        <v>6.625</v>
      </c>
      <c r="AE39" s="44">
        <f t="shared" si="7"/>
        <v>37.799999999999997</v>
      </c>
      <c r="AF39" s="47">
        <f t="shared" si="8"/>
        <v>114</v>
      </c>
      <c r="AG39" s="49">
        <f t="shared" si="9"/>
        <v>2.7142857142857144</v>
      </c>
      <c r="AH39" s="69">
        <f t="shared" si="10"/>
        <v>3.5</v>
      </c>
      <c r="AI39" s="46">
        <f t="shared" si="11"/>
        <v>9.6211275016187408</v>
      </c>
      <c r="AJ39" s="44">
        <f t="shared" si="12"/>
        <v>6</v>
      </c>
      <c r="AK39" s="47">
        <f t="shared" si="13"/>
        <v>49.862558937729034</v>
      </c>
      <c r="AL39" s="44">
        <f t="shared" si="14"/>
        <v>6</v>
      </c>
      <c r="AM39" s="48">
        <f t="shared" si="15"/>
        <v>7.41240157480315</v>
      </c>
      <c r="AN39" s="44">
        <f t="shared" si="16"/>
        <v>24</v>
      </c>
      <c r="AO39" s="47">
        <f t="shared" si="17"/>
        <v>96</v>
      </c>
      <c r="AP39" s="54">
        <f t="shared" si="18"/>
        <v>2.2857142857142856</v>
      </c>
      <c r="AQ39" s="69">
        <f t="shared" si="19"/>
        <v>3.5</v>
      </c>
      <c r="AR39" s="46">
        <f t="shared" si="20"/>
        <v>9.6211275016187408</v>
      </c>
      <c r="AS39" s="44">
        <f t="shared" si="21"/>
        <v>6</v>
      </c>
      <c r="AT39" s="47">
        <f t="shared" si="22"/>
        <v>49.862558937729034</v>
      </c>
      <c r="AU39" s="44">
        <f t="shared" si="23"/>
        <v>12</v>
      </c>
      <c r="AV39" s="48">
        <f t="shared" si="24"/>
        <v>6.625</v>
      </c>
      <c r="AW39" s="44">
        <f t="shared" si="0"/>
        <v>24</v>
      </c>
      <c r="AX39" s="44">
        <f t="shared" si="25"/>
        <v>6</v>
      </c>
      <c r="AY39" s="44">
        <f t="shared" si="26"/>
        <v>12</v>
      </c>
      <c r="AZ39" s="47">
        <f t="shared" si="27"/>
        <v>120</v>
      </c>
      <c r="BA39" s="49">
        <f t="shared" si="28"/>
        <v>2.8571428571428572</v>
      </c>
      <c r="BB39" s="69">
        <f t="shared" si="29"/>
        <v>3.5</v>
      </c>
      <c r="BC39" s="46">
        <f t="shared" si="30"/>
        <v>9.6211275016187408</v>
      </c>
      <c r="BD39" s="44">
        <f t="shared" si="31"/>
        <v>6</v>
      </c>
      <c r="BE39" s="47">
        <f t="shared" si="32"/>
        <v>49.862558937729034</v>
      </c>
      <c r="BF39" s="44">
        <f t="shared" si="33"/>
        <v>6</v>
      </c>
      <c r="BG39" s="48">
        <f t="shared" si="34"/>
        <v>7.41240157480315</v>
      </c>
      <c r="BH39" s="48">
        <f t="shared" si="35"/>
        <v>12</v>
      </c>
      <c r="BI39" s="44">
        <f t="shared" si="36"/>
        <v>6</v>
      </c>
      <c r="BJ39" s="44">
        <f t="shared" si="37"/>
        <v>12</v>
      </c>
      <c r="BK39" s="44">
        <f t="shared" si="38"/>
        <v>102</v>
      </c>
      <c r="BL39" s="49">
        <f t="shared" si="39"/>
        <v>2.4285714285714284</v>
      </c>
    </row>
    <row r="40" spans="2:64" x14ac:dyDescent="0.25">
      <c r="B40" t="s">
        <v>119</v>
      </c>
      <c r="C40" s="59" t="s">
        <v>128</v>
      </c>
      <c r="F40" s="70">
        <f>VLOOKUP(2,$M$36:$R$47,$P$51+2)</f>
        <v>6</v>
      </c>
      <c r="G40" s="16" t="s">
        <v>7</v>
      </c>
      <c r="M40" s="57">
        <v>5</v>
      </c>
      <c r="N40" t="s">
        <v>96</v>
      </c>
      <c r="O40" s="39">
        <f>AD205</f>
        <v>6.625</v>
      </c>
      <c r="P40" s="39">
        <f>AM205</f>
        <v>7.41240157480315</v>
      </c>
      <c r="Q40" s="39">
        <f>AV205</f>
        <v>6.625</v>
      </c>
      <c r="R40" s="39">
        <f>BG205</f>
        <v>7.41240157480315</v>
      </c>
      <c r="X40" s="38">
        <v>36</v>
      </c>
      <c r="Y40" s="69">
        <f t="shared" si="1"/>
        <v>3.5</v>
      </c>
      <c r="Z40" s="46">
        <f t="shared" si="2"/>
        <v>9.6211275016187408</v>
      </c>
      <c r="AA40" s="44">
        <f t="shared" si="3"/>
        <v>6</v>
      </c>
      <c r="AB40" s="47">
        <f t="shared" si="4"/>
        <v>49.862558937729034</v>
      </c>
      <c r="AC40" s="44">
        <f t="shared" si="5"/>
        <v>12.600000000000001</v>
      </c>
      <c r="AD40" s="48">
        <f t="shared" si="6"/>
        <v>6.625</v>
      </c>
      <c r="AE40" s="44">
        <f t="shared" si="7"/>
        <v>37.799999999999997</v>
      </c>
      <c r="AF40" s="47">
        <f t="shared" si="8"/>
        <v>114</v>
      </c>
      <c r="AG40" s="49">
        <f t="shared" si="9"/>
        <v>2.7142857142857144</v>
      </c>
      <c r="AH40" s="69">
        <f t="shared" si="10"/>
        <v>3.5</v>
      </c>
      <c r="AI40" s="46">
        <f t="shared" si="11"/>
        <v>9.6211275016187408</v>
      </c>
      <c r="AJ40" s="44">
        <f t="shared" si="12"/>
        <v>6</v>
      </c>
      <c r="AK40" s="47">
        <f t="shared" si="13"/>
        <v>49.862558937729034</v>
      </c>
      <c r="AL40" s="44">
        <f t="shared" si="14"/>
        <v>6</v>
      </c>
      <c r="AM40" s="48">
        <f t="shared" si="15"/>
        <v>7.41240157480315</v>
      </c>
      <c r="AN40" s="44">
        <f t="shared" si="16"/>
        <v>24</v>
      </c>
      <c r="AO40" s="47">
        <f t="shared" si="17"/>
        <v>96</v>
      </c>
      <c r="AP40" s="54">
        <f t="shared" si="18"/>
        <v>2.2857142857142856</v>
      </c>
      <c r="AQ40" s="69">
        <f t="shared" si="19"/>
        <v>3.5</v>
      </c>
      <c r="AR40" s="46">
        <f t="shared" si="20"/>
        <v>9.6211275016187408</v>
      </c>
      <c r="AS40" s="44">
        <f t="shared" si="21"/>
        <v>6</v>
      </c>
      <c r="AT40" s="47">
        <f t="shared" si="22"/>
        <v>49.862558937729034</v>
      </c>
      <c r="AU40" s="44">
        <f t="shared" si="23"/>
        <v>12</v>
      </c>
      <c r="AV40" s="48">
        <f t="shared" si="24"/>
        <v>6.625</v>
      </c>
      <c r="AW40" s="44">
        <f t="shared" si="0"/>
        <v>24</v>
      </c>
      <c r="AX40" s="44">
        <f t="shared" si="25"/>
        <v>6</v>
      </c>
      <c r="AY40" s="44">
        <f t="shared" si="26"/>
        <v>12</v>
      </c>
      <c r="AZ40" s="47">
        <f t="shared" si="27"/>
        <v>120</v>
      </c>
      <c r="BA40" s="49">
        <f t="shared" si="28"/>
        <v>2.8571428571428572</v>
      </c>
      <c r="BB40" s="69">
        <f t="shared" si="29"/>
        <v>3.5</v>
      </c>
      <c r="BC40" s="46">
        <f t="shared" si="30"/>
        <v>9.6211275016187408</v>
      </c>
      <c r="BD40" s="44">
        <f t="shared" si="31"/>
        <v>6</v>
      </c>
      <c r="BE40" s="47">
        <f t="shared" si="32"/>
        <v>49.862558937729034</v>
      </c>
      <c r="BF40" s="44">
        <f t="shared" si="33"/>
        <v>6</v>
      </c>
      <c r="BG40" s="48">
        <f t="shared" si="34"/>
        <v>7.41240157480315</v>
      </c>
      <c r="BH40" s="48">
        <f t="shared" si="35"/>
        <v>12</v>
      </c>
      <c r="BI40" s="44">
        <f t="shared" si="36"/>
        <v>6</v>
      </c>
      <c r="BJ40" s="44">
        <f t="shared" si="37"/>
        <v>12</v>
      </c>
      <c r="BK40" s="44">
        <f t="shared" si="38"/>
        <v>102</v>
      </c>
      <c r="BL40" s="49">
        <f t="shared" si="39"/>
        <v>2.4285714285714284</v>
      </c>
    </row>
    <row r="41" spans="2:64" x14ac:dyDescent="0.25">
      <c r="B41" t="s">
        <v>120</v>
      </c>
      <c r="C41" s="59" t="s">
        <v>118</v>
      </c>
      <c r="F41" s="70">
        <f>VLOOKUP(3,$M$36:$R$47,$P$51+2)</f>
        <v>53.375</v>
      </c>
      <c r="G41" s="16" t="s">
        <v>7</v>
      </c>
      <c r="M41" s="57">
        <v>6</v>
      </c>
      <c r="N41" t="s">
        <v>98</v>
      </c>
      <c r="O41" s="39">
        <f>AE205</f>
        <v>37.799999999999997</v>
      </c>
      <c r="P41" s="39">
        <f>AN205</f>
        <v>24</v>
      </c>
      <c r="Q41" s="39">
        <f>AW205</f>
        <v>24</v>
      </c>
      <c r="R41" s="39">
        <f>BH205</f>
        <v>12</v>
      </c>
      <c r="T41" t="s">
        <v>75</v>
      </c>
      <c r="V41">
        <f>VLOOKUP(I29,$F$106:$U$149,16)</f>
        <v>5</v>
      </c>
      <c r="X41" s="38">
        <v>37</v>
      </c>
      <c r="Y41" s="69">
        <f t="shared" si="1"/>
        <v>3.5</v>
      </c>
      <c r="Z41" s="46">
        <f t="shared" si="2"/>
        <v>9.6211275016187408</v>
      </c>
      <c r="AA41" s="44">
        <f t="shared" si="3"/>
        <v>6</v>
      </c>
      <c r="AB41" s="47">
        <f t="shared" si="4"/>
        <v>49.862558937729034</v>
      </c>
      <c r="AC41" s="44">
        <f t="shared" si="5"/>
        <v>12.600000000000001</v>
      </c>
      <c r="AD41" s="48">
        <f t="shared" si="6"/>
        <v>6.625</v>
      </c>
      <c r="AE41" s="44">
        <f t="shared" si="7"/>
        <v>37.799999999999997</v>
      </c>
      <c r="AF41" s="47">
        <f t="shared" si="8"/>
        <v>114</v>
      </c>
      <c r="AG41" s="49">
        <f t="shared" si="9"/>
        <v>2.7142857142857144</v>
      </c>
      <c r="AH41" s="69">
        <f t="shared" si="10"/>
        <v>3.5</v>
      </c>
      <c r="AI41" s="46">
        <f t="shared" si="11"/>
        <v>9.6211275016187408</v>
      </c>
      <c r="AJ41" s="44">
        <f t="shared" si="12"/>
        <v>6</v>
      </c>
      <c r="AK41" s="47">
        <f t="shared" si="13"/>
        <v>49.862558937729034</v>
      </c>
      <c r="AL41" s="44">
        <f t="shared" si="14"/>
        <v>6</v>
      </c>
      <c r="AM41" s="48">
        <f t="shared" si="15"/>
        <v>7.41240157480315</v>
      </c>
      <c r="AN41" s="44">
        <f t="shared" si="16"/>
        <v>24</v>
      </c>
      <c r="AO41" s="47">
        <f t="shared" si="17"/>
        <v>96</v>
      </c>
      <c r="AP41" s="54">
        <f t="shared" si="18"/>
        <v>2.2857142857142856</v>
      </c>
      <c r="AQ41" s="69">
        <f t="shared" si="19"/>
        <v>3.5</v>
      </c>
      <c r="AR41" s="46">
        <f t="shared" si="20"/>
        <v>9.6211275016187408</v>
      </c>
      <c r="AS41" s="44">
        <f t="shared" si="21"/>
        <v>6</v>
      </c>
      <c r="AT41" s="47">
        <f t="shared" si="22"/>
        <v>49.862558937729034</v>
      </c>
      <c r="AU41" s="44">
        <f t="shared" si="23"/>
        <v>12</v>
      </c>
      <c r="AV41" s="48">
        <f t="shared" si="24"/>
        <v>6.625</v>
      </c>
      <c r="AW41" s="44">
        <f t="shared" si="0"/>
        <v>24</v>
      </c>
      <c r="AX41" s="44">
        <f t="shared" si="25"/>
        <v>6</v>
      </c>
      <c r="AY41" s="44">
        <f t="shared" si="26"/>
        <v>12</v>
      </c>
      <c r="AZ41" s="47">
        <f t="shared" si="27"/>
        <v>120</v>
      </c>
      <c r="BA41" s="49">
        <f t="shared" si="28"/>
        <v>2.8571428571428572</v>
      </c>
      <c r="BB41" s="69">
        <f t="shared" si="29"/>
        <v>3.5</v>
      </c>
      <c r="BC41" s="46">
        <f t="shared" si="30"/>
        <v>9.6211275016187408</v>
      </c>
      <c r="BD41" s="44">
        <f t="shared" si="31"/>
        <v>6</v>
      </c>
      <c r="BE41" s="47">
        <f t="shared" si="32"/>
        <v>49.862558937729034</v>
      </c>
      <c r="BF41" s="44">
        <f t="shared" si="33"/>
        <v>6</v>
      </c>
      <c r="BG41" s="48">
        <f t="shared" si="34"/>
        <v>7.41240157480315</v>
      </c>
      <c r="BH41" s="48">
        <f t="shared" si="35"/>
        <v>12</v>
      </c>
      <c r="BI41" s="44">
        <f t="shared" si="36"/>
        <v>6</v>
      </c>
      <c r="BJ41" s="44">
        <f t="shared" si="37"/>
        <v>12</v>
      </c>
      <c r="BK41" s="44">
        <f t="shared" si="38"/>
        <v>102</v>
      </c>
      <c r="BL41" s="49">
        <f t="shared" si="39"/>
        <v>2.4285714285714284</v>
      </c>
    </row>
    <row r="42" spans="2:64" x14ac:dyDescent="0.25">
      <c r="B42" t="s">
        <v>121</v>
      </c>
      <c r="C42" s="59" t="s">
        <v>129</v>
      </c>
      <c r="F42" s="70">
        <f>VLOOKUP(4,$M$36:$R$47,$P$51+2)</f>
        <v>12</v>
      </c>
      <c r="G42" s="16" t="s">
        <v>7</v>
      </c>
      <c r="M42" s="57">
        <v>7</v>
      </c>
      <c r="N42" t="s">
        <v>108</v>
      </c>
      <c r="O42" s="39"/>
      <c r="P42" s="39"/>
      <c r="Q42" s="39">
        <f>AX205</f>
        <v>6</v>
      </c>
      <c r="R42" s="39">
        <f>BI205</f>
        <v>6</v>
      </c>
      <c r="T42" t="s">
        <v>76</v>
      </c>
      <c r="V42">
        <f>VLOOKUP(I30,$C$106:$D$118,2)</f>
        <v>7</v>
      </c>
      <c r="X42" s="38">
        <v>38</v>
      </c>
      <c r="Y42" s="69">
        <f t="shared" si="1"/>
        <v>3.5</v>
      </c>
      <c r="Z42" s="46">
        <f t="shared" si="2"/>
        <v>9.6211275016187408</v>
      </c>
      <c r="AA42" s="44">
        <f t="shared" si="3"/>
        <v>6</v>
      </c>
      <c r="AB42" s="47">
        <f t="shared" si="4"/>
        <v>49.862558937729034</v>
      </c>
      <c r="AC42" s="44">
        <f t="shared" si="5"/>
        <v>12.600000000000001</v>
      </c>
      <c r="AD42" s="48">
        <f t="shared" si="6"/>
        <v>6.625</v>
      </c>
      <c r="AE42" s="44">
        <f t="shared" si="7"/>
        <v>37.799999999999997</v>
      </c>
      <c r="AF42" s="47">
        <f t="shared" si="8"/>
        <v>114</v>
      </c>
      <c r="AG42" s="49">
        <f t="shared" si="9"/>
        <v>2.7142857142857144</v>
      </c>
      <c r="AH42" s="69">
        <f t="shared" si="10"/>
        <v>3.5</v>
      </c>
      <c r="AI42" s="46">
        <f t="shared" si="11"/>
        <v>9.6211275016187408</v>
      </c>
      <c r="AJ42" s="44">
        <f t="shared" si="12"/>
        <v>6</v>
      </c>
      <c r="AK42" s="47">
        <f t="shared" si="13"/>
        <v>49.862558937729034</v>
      </c>
      <c r="AL42" s="44">
        <f t="shared" si="14"/>
        <v>6</v>
      </c>
      <c r="AM42" s="48">
        <f t="shared" si="15"/>
        <v>7.41240157480315</v>
      </c>
      <c r="AN42" s="44">
        <f t="shared" si="16"/>
        <v>24</v>
      </c>
      <c r="AO42" s="47">
        <f t="shared" si="17"/>
        <v>96</v>
      </c>
      <c r="AP42" s="54">
        <f t="shared" si="18"/>
        <v>2.2857142857142856</v>
      </c>
      <c r="AQ42" s="69">
        <f t="shared" si="19"/>
        <v>3.5</v>
      </c>
      <c r="AR42" s="46">
        <f t="shared" si="20"/>
        <v>9.6211275016187408</v>
      </c>
      <c r="AS42" s="44">
        <f t="shared" si="21"/>
        <v>6</v>
      </c>
      <c r="AT42" s="47">
        <f t="shared" si="22"/>
        <v>49.862558937729034</v>
      </c>
      <c r="AU42" s="44">
        <f t="shared" si="23"/>
        <v>12</v>
      </c>
      <c r="AV42" s="48">
        <f t="shared" si="24"/>
        <v>6.625</v>
      </c>
      <c r="AW42" s="44">
        <f t="shared" si="0"/>
        <v>24</v>
      </c>
      <c r="AX42" s="44">
        <f t="shared" si="25"/>
        <v>6</v>
      </c>
      <c r="AY42" s="44">
        <f t="shared" si="26"/>
        <v>12</v>
      </c>
      <c r="AZ42" s="47">
        <f t="shared" si="27"/>
        <v>120</v>
      </c>
      <c r="BA42" s="49">
        <f t="shared" si="28"/>
        <v>2.8571428571428572</v>
      </c>
      <c r="BB42" s="69">
        <f t="shared" si="29"/>
        <v>3.5</v>
      </c>
      <c r="BC42" s="46">
        <f t="shared" si="30"/>
        <v>9.6211275016187408</v>
      </c>
      <c r="BD42" s="44">
        <f t="shared" si="31"/>
        <v>6</v>
      </c>
      <c r="BE42" s="47">
        <f t="shared" si="32"/>
        <v>49.862558937729034</v>
      </c>
      <c r="BF42" s="44">
        <f t="shared" si="33"/>
        <v>6</v>
      </c>
      <c r="BG42" s="48">
        <f t="shared" si="34"/>
        <v>7.41240157480315</v>
      </c>
      <c r="BH42" s="48">
        <f t="shared" si="35"/>
        <v>12</v>
      </c>
      <c r="BI42" s="44">
        <f t="shared" si="36"/>
        <v>6</v>
      </c>
      <c r="BJ42" s="44">
        <f t="shared" si="37"/>
        <v>12</v>
      </c>
      <c r="BK42" s="44">
        <f t="shared" si="38"/>
        <v>102</v>
      </c>
      <c r="BL42" s="49">
        <f t="shared" si="39"/>
        <v>2.4285714285714284</v>
      </c>
    </row>
    <row r="43" spans="2:64" x14ac:dyDescent="0.25">
      <c r="B43" t="s">
        <v>122</v>
      </c>
      <c r="C43" s="59" t="s">
        <v>124</v>
      </c>
      <c r="F43" s="70">
        <f>VLOOKUP(5,$M$36:$R$47,$P$51+2)</f>
        <v>6.625</v>
      </c>
      <c r="G43" s="16" t="s">
        <v>7</v>
      </c>
      <c r="M43" s="57">
        <v>8</v>
      </c>
      <c r="N43" t="s">
        <v>110</v>
      </c>
      <c r="O43" s="39"/>
      <c r="P43" s="39"/>
      <c r="Q43" s="39">
        <f>AY205</f>
        <v>12</v>
      </c>
      <c r="R43" s="39">
        <f>BJ205</f>
        <v>12</v>
      </c>
      <c r="T43" t="s">
        <v>77</v>
      </c>
      <c r="V43">
        <f>VLOOKUP(V41,$E$106:$S$149,V42+2)</f>
        <v>2.0670000000000002</v>
      </c>
      <c r="X43" s="38">
        <v>39</v>
      </c>
      <c r="Y43" s="69">
        <f t="shared" si="1"/>
        <v>3.5</v>
      </c>
      <c r="Z43" s="46">
        <f t="shared" si="2"/>
        <v>9.6211275016187408</v>
      </c>
      <c r="AA43" s="44">
        <f t="shared" si="3"/>
        <v>6</v>
      </c>
      <c r="AB43" s="47">
        <f t="shared" si="4"/>
        <v>49.862558937729034</v>
      </c>
      <c r="AC43" s="44">
        <f t="shared" si="5"/>
        <v>12.600000000000001</v>
      </c>
      <c r="AD43" s="48">
        <f t="shared" si="6"/>
        <v>6.625</v>
      </c>
      <c r="AE43" s="44">
        <f t="shared" si="7"/>
        <v>37.799999999999997</v>
      </c>
      <c r="AF43" s="47">
        <f t="shared" si="8"/>
        <v>114</v>
      </c>
      <c r="AG43" s="49">
        <f t="shared" si="9"/>
        <v>2.7142857142857144</v>
      </c>
      <c r="AH43" s="69">
        <f t="shared" si="10"/>
        <v>3.5</v>
      </c>
      <c r="AI43" s="46">
        <f t="shared" si="11"/>
        <v>9.6211275016187408</v>
      </c>
      <c r="AJ43" s="44">
        <f t="shared" si="12"/>
        <v>6</v>
      </c>
      <c r="AK43" s="47">
        <f t="shared" si="13"/>
        <v>49.862558937729034</v>
      </c>
      <c r="AL43" s="44">
        <f t="shared" si="14"/>
        <v>6</v>
      </c>
      <c r="AM43" s="48">
        <f t="shared" si="15"/>
        <v>7.41240157480315</v>
      </c>
      <c r="AN43" s="44">
        <f t="shared" si="16"/>
        <v>24</v>
      </c>
      <c r="AO43" s="47">
        <f t="shared" si="17"/>
        <v>96</v>
      </c>
      <c r="AP43" s="54">
        <f t="shared" si="18"/>
        <v>2.2857142857142856</v>
      </c>
      <c r="AQ43" s="69">
        <f t="shared" si="19"/>
        <v>3.5</v>
      </c>
      <c r="AR43" s="46">
        <f t="shared" si="20"/>
        <v>9.6211275016187408</v>
      </c>
      <c r="AS43" s="44">
        <f t="shared" si="21"/>
        <v>6</v>
      </c>
      <c r="AT43" s="47">
        <f t="shared" si="22"/>
        <v>49.862558937729034</v>
      </c>
      <c r="AU43" s="44">
        <f t="shared" si="23"/>
        <v>12</v>
      </c>
      <c r="AV43" s="48">
        <f t="shared" si="24"/>
        <v>6.625</v>
      </c>
      <c r="AW43" s="44">
        <f t="shared" si="0"/>
        <v>24</v>
      </c>
      <c r="AX43" s="44">
        <f t="shared" si="25"/>
        <v>6</v>
      </c>
      <c r="AY43" s="44">
        <f t="shared" si="26"/>
        <v>12</v>
      </c>
      <c r="AZ43" s="47">
        <f t="shared" si="27"/>
        <v>120</v>
      </c>
      <c r="BA43" s="49">
        <f t="shared" si="28"/>
        <v>2.8571428571428572</v>
      </c>
      <c r="BB43" s="69">
        <f t="shared" si="29"/>
        <v>3.5</v>
      </c>
      <c r="BC43" s="46">
        <f t="shared" si="30"/>
        <v>9.6211275016187408</v>
      </c>
      <c r="BD43" s="44">
        <f t="shared" si="31"/>
        <v>6</v>
      </c>
      <c r="BE43" s="47">
        <f t="shared" si="32"/>
        <v>49.862558937729034</v>
      </c>
      <c r="BF43" s="44">
        <f t="shared" si="33"/>
        <v>6</v>
      </c>
      <c r="BG43" s="48">
        <f t="shared" si="34"/>
        <v>7.41240157480315</v>
      </c>
      <c r="BH43" s="48">
        <f t="shared" si="35"/>
        <v>12</v>
      </c>
      <c r="BI43" s="44">
        <f t="shared" si="36"/>
        <v>6</v>
      </c>
      <c r="BJ43" s="44">
        <f t="shared" si="37"/>
        <v>12</v>
      </c>
      <c r="BK43" s="44">
        <f t="shared" si="38"/>
        <v>102</v>
      </c>
      <c r="BL43" s="49">
        <f t="shared" si="39"/>
        <v>2.4285714285714284</v>
      </c>
    </row>
    <row r="44" spans="2:64" x14ac:dyDescent="0.25">
      <c r="B44" t="s">
        <v>123</v>
      </c>
      <c r="C44" s="59" t="str">
        <f>IF(Q27,"Inlet nozzle to Mist Eliminator","Inlet nozzle to Top T/L")</f>
        <v>Inlet nozzle to Mist Eliminator</v>
      </c>
      <c r="F44" s="70">
        <f>VLOOKUP(6,$M$36:$R$47,$P$51+2)</f>
        <v>24</v>
      </c>
      <c r="G44" s="16" t="s">
        <v>7</v>
      </c>
      <c r="M44" s="57">
        <v>9</v>
      </c>
      <c r="N44" t="s">
        <v>99</v>
      </c>
      <c r="O44" s="24">
        <f>SUM(O37:O41)/12</f>
        <v>9.5000000000000018</v>
      </c>
      <c r="P44" s="24">
        <f>SUM(P37:P41)/12</f>
        <v>8</v>
      </c>
      <c r="Q44" s="24">
        <f>SUM(Q37:Q43)/12</f>
        <v>10</v>
      </c>
      <c r="R44" s="24">
        <f>SUM(R37:R43)/12</f>
        <v>8.5</v>
      </c>
      <c r="V44">
        <f>V43</f>
        <v>2.0670000000000002</v>
      </c>
      <c r="X44" s="38">
        <v>40</v>
      </c>
      <c r="Y44" s="69">
        <f t="shared" si="1"/>
        <v>3.5</v>
      </c>
      <c r="Z44" s="46">
        <f t="shared" si="2"/>
        <v>9.6211275016187408</v>
      </c>
      <c r="AA44" s="44">
        <f t="shared" si="3"/>
        <v>6</v>
      </c>
      <c r="AB44" s="47">
        <f t="shared" si="4"/>
        <v>49.862558937729034</v>
      </c>
      <c r="AC44" s="44">
        <f t="shared" si="5"/>
        <v>12.600000000000001</v>
      </c>
      <c r="AD44" s="48">
        <f t="shared" si="6"/>
        <v>6.625</v>
      </c>
      <c r="AE44" s="44">
        <f t="shared" si="7"/>
        <v>37.799999999999997</v>
      </c>
      <c r="AF44" s="47">
        <f t="shared" si="8"/>
        <v>114</v>
      </c>
      <c r="AG44" s="49">
        <f t="shared" si="9"/>
        <v>2.7142857142857144</v>
      </c>
      <c r="AH44" s="69">
        <f t="shared" si="10"/>
        <v>3.5</v>
      </c>
      <c r="AI44" s="46">
        <f t="shared" si="11"/>
        <v>9.6211275016187408</v>
      </c>
      <c r="AJ44" s="44">
        <f t="shared" si="12"/>
        <v>6</v>
      </c>
      <c r="AK44" s="47">
        <f t="shared" si="13"/>
        <v>49.862558937729034</v>
      </c>
      <c r="AL44" s="44">
        <f t="shared" si="14"/>
        <v>6</v>
      </c>
      <c r="AM44" s="48">
        <f t="shared" si="15"/>
        <v>7.41240157480315</v>
      </c>
      <c r="AN44" s="44">
        <f t="shared" si="16"/>
        <v>24</v>
      </c>
      <c r="AO44" s="47">
        <f t="shared" si="17"/>
        <v>96</v>
      </c>
      <c r="AP44" s="54">
        <f t="shared" si="18"/>
        <v>2.2857142857142856</v>
      </c>
      <c r="AQ44" s="69">
        <f t="shared" si="19"/>
        <v>3.5</v>
      </c>
      <c r="AR44" s="46">
        <f t="shared" si="20"/>
        <v>9.6211275016187408</v>
      </c>
      <c r="AS44" s="44">
        <f t="shared" si="21"/>
        <v>6</v>
      </c>
      <c r="AT44" s="47">
        <f t="shared" si="22"/>
        <v>49.862558937729034</v>
      </c>
      <c r="AU44" s="44">
        <f t="shared" si="23"/>
        <v>12</v>
      </c>
      <c r="AV44" s="48">
        <f t="shared" si="24"/>
        <v>6.625</v>
      </c>
      <c r="AW44" s="44">
        <f t="shared" si="0"/>
        <v>24</v>
      </c>
      <c r="AX44" s="44">
        <f t="shared" si="25"/>
        <v>6</v>
      </c>
      <c r="AY44" s="44">
        <f t="shared" si="26"/>
        <v>12</v>
      </c>
      <c r="AZ44" s="47">
        <f t="shared" si="27"/>
        <v>120</v>
      </c>
      <c r="BA44" s="49">
        <f t="shared" si="28"/>
        <v>2.8571428571428572</v>
      </c>
      <c r="BB44" s="69">
        <f t="shared" si="29"/>
        <v>3.5</v>
      </c>
      <c r="BC44" s="46">
        <f t="shared" si="30"/>
        <v>9.6211275016187408</v>
      </c>
      <c r="BD44" s="44">
        <f t="shared" si="31"/>
        <v>6</v>
      </c>
      <c r="BE44" s="47">
        <f t="shared" si="32"/>
        <v>49.862558937729034</v>
      </c>
      <c r="BF44" s="44">
        <f t="shared" si="33"/>
        <v>6</v>
      </c>
      <c r="BG44" s="48">
        <f t="shared" si="34"/>
        <v>7.41240157480315</v>
      </c>
      <c r="BH44" s="48">
        <f t="shared" si="35"/>
        <v>12</v>
      </c>
      <c r="BI44" s="44">
        <f t="shared" si="36"/>
        <v>6</v>
      </c>
      <c r="BJ44" s="44">
        <f t="shared" si="37"/>
        <v>12</v>
      </c>
      <c r="BK44" s="44">
        <f t="shared" si="38"/>
        <v>102</v>
      </c>
      <c r="BL44" s="49">
        <f t="shared" si="39"/>
        <v>2.4285714285714284</v>
      </c>
    </row>
    <row r="45" spans="2:64" x14ac:dyDescent="0.25">
      <c r="B45" t="str">
        <f>IF(Q27,"h6","")</f>
        <v>h6</v>
      </c>
      <c r="C45" s="59" t="str">
        <f>IF(Q27,"Thickness of Mist Eliminator","")</f>
        <v>Thickness of Mist Eliminator</v>
      </c>
      <c r="F45" s="70">
        <f>IF(Q27,VLOOKUP(7,$M$36:$R$47,$P$51+2),"")</f>
        <v>6</v>
      </c>
      <c r="G45" s="16" t="s">
        <v>7</v>
      </c>
      <c r="M45" s="57">
        <v>10</v>
      </c>
      <c r="N45" t="s">
        <v>100</v>
      </c>
      <c r="O45" s="23">
        <f>AG205</f>
        <v>2.7142857142857144</v>
      </c>
      <c r="P45" s="23">
        <f>P44/P36</f>
        <v>2.2857142857142856</v>
      </c>
      <c r="Q45" s="23">
        <f>Q44/Q36</f>
        <v>2.8571428571428572</v>
      </c>
      <c r="R45" s="23">
        <f>R44/R36</f>
        <v>2.4285714285714284</v>
      </c>
      <c r="X45" s="38">
        <v>41</v>
      </c>
      <c r="Y45" s="69">
        <f t="shared" si="1"/>
        <v>3.5</v>
      </c>
      <c r="Z45" s="46">
        <f t="shared" si="2"/>
        <v>9.6211275016187408</v>
      </c>
      <c r="AA45" s="44">
        <f t="shared" si="3"/>
        <v>6</v>
      </c>
      <c r="AB45" s="47">
        <f t="shared" si="4"/>
        <v>49.862558937729034</v>
      </c>
      <c r="AC45" s="44">
        <f t="shared" si="5"/>
        <v>12.600000000000001</v>
      </c>
      <c r="AD45" s="48">
        <f t="shared" si="6"/>
        <v>6.625</v>
      </c>
      <c r="AE45" s="44">
        <f t="shared" si="7"/>
        <v>37.799999999999997</v>
      </c>
      <c r="AF45" s="47">
        <f t="shared" si="8"/>
        <v>114</v>
      </c>
      <c r="AG45" s="49">
        <f t="shared" si="9"/>
        <v>2.7142857142857144</v>
      </c>
      <c r="AH45" s="69">
        <f t="shared" si="10"/>
        <v>3.5</v>
      </c>
      <c r="AI45" s="46">
        <f t="shared" si="11"/>
        <v>9.6211275016187408</v>
      </c>
      <c r="AJ45" s="44">
        <f t="shared" si="12"/>
        <v>6</v>
      </c>
      <c r="AK45" s="47">
        <f t="shared" si="13"/>
        <v>49.862558937729034</v>
      </c>
      <c r="AL45" s="44">
        <f t="shared" si="14"/>
        <v>6</v>
      </c>
      <c r="AM45" s="48">
        <f t="shared" si="15"/>
        <v>7.41240157480315</v>
      </c>
      <c r="AN45" s="44">
        <f t="shared" si="16"/>
        <v>24</v>
      </c>
      <c r="AO45" s="47">
        <f t="shared" si="17"/>
        <v>96</v>
      </c>
      <c r="AP45" s="54">
        <f t="shared" si="18"/>
        <v>2.2857142857142856</v>
      </c>
      <c r="AQ45" s="69">
        <f t="shared" si="19"/>
        <v>3.5</v>
      </c>
      <c r="AR45" s="46">
        <f t="shared" si="20"/>
        <v>9.6211275016187408</v>
      </c>
      <c r="AS45" s="44">
        <f t="shared" si="21"/>
        <v>6</v>
      </c>
      <c r="AT45" s="47">
        <f t="shared" si="22"/>
        <v>49.862558937729034</v>
      </c>
      <c r="AU45" s="44">
        <f t="shared" si="23"/>
        <v>12</v>
      </c>
      <c r="AV45" s="48">
        <f t="shared" si="24"/>
        <v>6.625</v>
      </c>
      <c r="AW45" s="44">
        <f t="shared" si="0"/>
        <v>24</v>
      </c>
      <c r="AX45" s="44">
        <f t="shared" si="25"/>
        <v>6</v>
      </c>
      <c r="AY45" s="44">
        <f t="shared" si="26"/>
        <v>12</v>
      </c>
      <c r="AZ45" s="47">
        <f t="shared" si="27"/>
        <v>120</v>
      </c>
      <c r="BA45" s="49">
        <f t="shared" si="28"/>
        <v>2.8571428571428572</v>
      </c>
      <c r="BB45" s="69">
        <f t="shared" si="29"/>
        <v>3.5</v>
      </c>
      <c r="BC45" s="46">
        <f t="shared" si="30"/>
        <v>9.6211275016187408</v>
      </c>
      <c r="BD45" s="44">
        <f t="shared" si="31"/>
        <v>6</v>
      </c>
      <c r="BE45" s="47">
        <f t="shared" si="32"/>
        <v>49.862558937729034</v>
      </c>
      <c r="BF45" s="44">
        <f t="shared" si="33"/>
        <v>6</v>
      </c>
      <c r="BG45" s="48">
        <f t="shared" si="34"/>
        <v>7.41240157480315</v>
      </c>
      <c r="BH45" s="48">
        <f t="shared" si="35"/>
        <v>12</v>
      </c>
      <c r="BI45" s="44">
        <f t="shared" si="36"/>
        <v>6</v>
      </c>
      <c r="BJ45" s="44">
        <f t="shared" si="37"/>
        <v>12</v>
      </c>
      <c r="BK45" s="44">
        <f t="shared" si="38"/>
        <v>102</v>
      </c>
      <c r="BL45" s="49">
        <f t="shared" si="39"/>
        <v>2.4285714285714284</v>
      </c>
    </row>
    <row r="46" spans="2:64" x14ac:dyDescent="0.25">
      <c r="B46" t="str">
        <f>IF(Q27,"h7","")</f>
        <v>h7</v>
      </c>
      <c r="C46" s="59" t="str">
        <f>IF(Q27,"Mist Eliminator to Top T/L","")</f>
        <v>Mist Eliminator to Top T/L</v>
      </c>
      <c r="F46" s="70">
        <f>IF(Q27,VLOOKUP(8,$M$36:$R$47,$P$51+2),"")</f>
        <v>12</v>
      </c>
      <c r="G46" s="16" t="s">
        <v>7</v>
      </c>
      <c r="M46" s="57">
        <v>11</v>
      </c>
      <c r="N46" t="s">
        <v>114</v>
      </c>
      <c r="O46" s="39"/>
      <c r="P46" s="39"/>
      <c r="Q46" s="24">
        <f>CEILING((Q25+Q28)*12,6)/12</f>
        <v>2.5</v>
      </c>
      <c r="R46" s="24">
        <f>Q46</f>
        <v>2.5</v>
      </c>
      <c r="X46" s="38">
        <v>42</v>
      </c>
      <c r="Y46" s="69">
        <f t="shared" si="1"/>
        <v>3.5</v>
      </c>
      <c r="Z46" s="46">
        <f t="shared" si="2"/>
        <v>9.6211275016187408</v>
      </c>
      <c r="AA46" s="44">
        <f t="shared" si="3"/>
        <v>6</v>
      </c>
      <c r="AB46" s="47">
        <f t="shared" si="4"/>
        <v>49.862558937729034</v>
      </c>
      <c r="AC46" s="44">
        <f t="shared" si="5"/>
        <v>12.600000000000001</v>
      </c>
      <c r="AD46" s="48">
        <f t="shared" si="6"/>
        <v>6.625</v>
      </c>
      <c r="AE46" s="44">
        <f t="shared" si="7"/>
        <v>37.799999999999997</v>
      </c>
      <c r="AF46" s="47">
        <f t="shared" si="8"/>
        <v>114</v>
      </c>
      <c r="AG46" s="49">
        <f t="shared" si="9"/>
        <v>2.7142857142857144</v>
      </c>
      <c r="AH46" s="69">
        <f t="shared" si="10"/>
        <v>3.5</v>
      </c>
      <c r="AI46" s="46">
        <f t="shared" si="11"/>
        <v>9.6211275016187408</v>
      </c>
      <c r="AJ46" s="44">
        <f t="shared" si="12"/>
        <v>6</v>
      </c>
      <c r="AK46" s="47">
        <f t="shared" si="13"/>
        <v>49.862558937729034</v>
      </c>
      <c r="AL46" s="44">
        <f t="shared" si="14"/>
        <v>6</v>
      </c>
      <c r="AM46" s="48">
        <f t="shared" si="15"/>
        <v>7.41240157480315</v>
      </c>
      <c r="AN46" s="44">
        <f t="shared" si="16"/>
        <v>24</v>
      </c>
      <c r="AO46" s="47">
        <f t="shared" si="17"/>
        <v>96</v>
      </c>
      <c r="AP46" s="54">
        <f t="shared" si="18"/>
        <v>2.2857142857142856</v>
      </c>
      <c r="AQ46" s="69">
        <f t="shared" si="19"/>
        <v>3.5</v>
      </c>
      <c r="AR46" s="46">
        <f t="shared" si="20"/>
        <v>9.6211275016187408</v>
      </c>
      <c r="AS46" s="44">
        <f t="shared" si="21"/>
        <v>6</v>
      </c>
      <c r="AT46" s="47">
        <f t="shared" si="22"/>
        <v>49.862558937729034</v>
      </c>
      <c r="AU46" s="44">
        <f t="shared" si="23"/>
        <v>12</v>
      </c>
      <c r="AV46" s="48">
        <f t="shared" si="24"/>
        <v>6.625</v>
      </c>
      <c r="AW46" s="44">
        <f t="shared" si="0"/>
        <v>24</v>
      </c>
      <c r="AX46" s="44">
        <f t="shared" si="25"/>
        <v>6</v>
      </c>
      <c r="AY46" s="44">
        <f t="shared" si="26"/>
        <v>12</v>
      </c>
      <c r="AZ46" s="47">
        <f t="shared" si="27"/>
        <v>120</v>
      </c>
      <c r="BA46" s="49">
        <f t="shared" si="28"/>
        <v>2.8571428571428572</v>
      </c>
      <c r="BB46" s="69">
        <f t="shared" si="29"/>
        <v>3.5</v>
      </c>
      <c r="BC46" s="46">
        <f t="shared" si="30"/>
        <v>9.6211275016187408</v>
      </c>
      <c r="BD46" s="44">
        <f t="shared" si="31"/>
        <v>6</v>
      </c>
      <c r="BE46" s="47">
        <f t="shared" si="32"/>
        <v>49.862558937729034</v>
      </c>
      <c r="BF46" s="44">
        <f t="shared" si="33"/>
        <v>6</v>
      </c>
      <c r="BG46" s="48">
        <f t="shared" si="34"/>
        <v>7.41240157480315</v>
      </c>
      <c r="BH46" s="48">
        <f t="shared" si="35"/>
        <v>12</v>
      </c>
      <c r="BI46" s="44">
        <f t="shared" si="36"/>
        <v>6</v>
      </c>
      <c r="BJ46" s="44">
        <f t="shared" si="37"/>
        <v>12</v>
      </c>
      <c r="BK46" s="44">
        <f t="shared" si="38"/>
        <v>102</v>
      </c>
      <c r="BL46" s="49">
        <f t="shared" si="39"/>
        <v>2.4285714285714284</v>
      </c>
    </row>
    <row r="47" spans="2:64" x14ac:dyDescent="0.25">
      <c r="M47" s="57">
        <v>12</v>
      </c>
      <c r="N47" t="s">
        <v>135</v>
      </c>
      <c r="Q47" t="str">
        <f>IF($S$29=Q36,"Full Mesh Blanket","Partial Mesh Blanket")</f>
        <v>Partial Mesh Blanket</v>
      </c>
      <c r="R47" t="str">
        <f>IF($S$29=R36,"Full Mesh Blanket","Partial Mesh Blanket")</f>
        <v>Partial Mesh Blanket</v>
      </c>
      <c r="X47" s="38">
        <v>43</v>
      </c>
      <c r="Y47" s="69">
        <f t="shared" si="1"/>
        <v>3.5</v>
      </c>
      <c r="Z47" s="46">
        <f t="shared" si="2"/>
        <v>9.6211275016187408</v>
      </c>
      <c r="AA47" s="44">
        <f t="shared" si="3"/>
        <v>6</v>
      </c>
      <c r="AB47" s="47">
        <f t="shared" si="4"/>
        <v>49.862558937729034</v>
      </c>
      <c r="AC47" s="44">
        <f t="shared" si="5"/>
        <v>12.600000000000001</v>
      </c>
      <c r="AD47" s="48">
        <f t="shared" si="6"/>
        <v>6.625</v>
      </c>
      <c r="AE47" s="44">
        <f t="shared" si="7"/>
        <v>37.799999999999997</v>
      </c>
      <c r="AF47" s="47">
        <f t="shared" si="8"/>
        <v>114</v>
      </c>
      <c r="AG47" s="49">
        <f t="shared" si="9"/>
        <v>2.7142857142857144</v>
      </c>
      <c r="AH47" s="69">
        <f t="shared" si="10"/>
        <v>3.5</v>
      </c>
      <c r="AI47" s="46">
        <f t="shared" si="11"/>
        <v>9.6211275016187408</v>
      </c>
      <c r="AJ47" s="44">
        <f t="shared" si="12"/>
        <v>6</v>
      </c>
      <c r="AK47" s="47">
        <f t="shared" si="13"/>
        <v>49.862558937729034</v>
      </c>
      <c r="AL47" s="44">
        <f t="shared" si="14"/>
        <v>6</v>
      </c>
      <c r="AM47" s="48">
        <f t="shared" si="15"/>
        <v>7.41240157480315</v>
      </c>
      <c r="AN47" s="44">
        <f t="shared" si="16"/>
        <v>24</v>
      </c>
      <c r="AO47" s="47">
        <f t="shared" si="17"/>
        <v>96</v>
      </c>
      <c r="AP47" s="54">
        <f t="shared" si="18"/>
        <v>2.2857142857142856</v>
      </c>
      <c r="AQ47" s="69">
        <f t="shared" si="19"/>
        <v>3.5</v>
      </c>
      <c r="AR47" s="46">
        <f t="shared" si="20"/>
        <v>9.6211275016187408</v>
      </c>
      <c r="AS47" s="44">
        <f t="shared" si="21"/>
        <v>6</v>
      </c>
      <c r="AT47" s="47">
        <f t="shared" si="22"/>
        <v>49.862558937729034</v>
      </c>
      <c r="AU47" s="44">
        <f t="shared" si="23"/>
        <v>12</v>
      </c>
      <c r="AV47" s="48">
        <f t="shared" si="24"/>
        <v>6.625</v>
      </c>
      <c r="AW47" s="44">
        <f t="shared" si="0"/>
        <v>24</v>
      </c>
      <c r="AX47" s="44">
        <f t="shared" si="25"/>
        <v>6</v>
      </c>
      <c r="AY47" s="44">
        <f t="shared" si="26"/>
        <v>12</v>
      </c>
      <c r="AZ47" s="47">
        <f t="shared" si="27"/>
        <v>120</v>
      </c>
      <c r="BA47" s="49">
        <f t="shared" si="28"/>
        <v>2.8571428571428572</v>
      </c>
      <c r="BB47" s="69">
        <f t="shared" si="29"/>
        <v>3.5</v>
      </c>
      <c r="BC47" s="46">
        <f t="shared" si="30"/>
        <v>9.6211275016187408</v>
      </c>
      <c r="BD47" s="44">
        <f t="shared" si="31"/>
        <v>6</v>
      </c>
      <c r="BE47" s="47">
        <f t="shared" si="32"/>
        <v>49.862558937729034</v>
      </c>
      <c r="BF47" s="44">
        <f t="shared" si="33"/>
        <v>6</v>
      </c>
      <c r="BG47" s="48">
        <f t="shared" si="34"/>
        <v>7.41240157480315</v>
      </c>
      <c r="BH47" s="48">
        <f t="shared" si="35"/>
        <v>12</v>
      </c>
      <c r="BI47" s="44">
        <f t="shared" si="36"/>
        <v>6</v>
      </c>
      <c r="BJ47" s="44">
        <f t="shared" si="37"/>
        <v>12</v>
      </c>
      <c r="BK47" s="44">
        <f t="shared" si="38"/>
        <v>102</v>
      </c>
      <c r="BL47" s="49">
        <f t="shared" si="39"/>
        <v>2.4285714285714284</v>
      </c>
    </row>
    <row r="48" spans="2:64" x14ac:dyDescent="0.25">
      <c r="B48" t="s">
        <v>100</v>
      </c>
      <c r="F48" s="60">
        <f>F38/F37</f>
        <v>2.8571428571428572</v>
      </c>
      <c r="G48" s="16"/>
      <c r="X48" s="38">
        <v>44</v>
      </c>
      <c r="Y48" s="69">
        <f t="shared" si="1"/>
        <v>3.5</v>
      </c>
      <c r="Z48" s="46">
        <f t="shared" si="2"/>
        <v>9.6211275016187408</v>
      </c>
      <c r="AA48" s="44">
        <f t="shared" si="3"/>
        <v>6</v>
      </c>
      <c r="AB48" s="47">
        <f t="shared" si="4"/>
        <v>49.862558937729034</v>
      </c>
      <c r="AC48" s="44">
        <f t="shared" si="5"/>
        <v>12.600000000000001</v>
      </c>
      <c r="AD48" s="48">
        <f t="shared" si="6"/>
        <v>6.625</v>
      </c>
      <c r="AE48" s="44">
        <f t="shared" si="7"/>
        <v>37.799999999999997</v>
      </c>
      <c r="AF48" s="47">
        <f t="shared" si="8"/>
        <v>114</v>
      </c>
      <c r="AG48" s="49">
        <f t="shared" si="9"/>
        <v>2.7142857142857144</v>
      </c>
      <c r="AH48" s="69">
        <f t="shared" si="10"/>
        <v>3.5</v>
      </c>
      <c r="AI48" s="46">
        <f t="shared" si="11"/>
        <v>9.6211275016187408</v>
      </c>
      <c r="AJ48" s="44">
        <f t="shared" si="12"/>
        <v>6</v>
      </c>
      <c r="AK48" s="47">
        <f t="shared" si="13"/>
        <v>49.862558937729034</v>
      </c>
      <c r="AL48" s="44">
        <f t="shared" si="14"/>
        <v>6</v>
      </c>
      <c r="AM48" s="48">
        <f t="shared" si="15"/>
        <v>7.41240157480315</v>
      </c>
      <c r="AN48" s="44">
        <f t="shared" si="16"/>
        <v>24</v>
      </c>
      <c r="AO48" s="47">
        <f t="shared" si="17"/>
        <v>96</v>
      </c>
      <c r="AP48" s="54">
        <f t="shared" si="18"/>
        <v>2.2857142857142856</v>
      </c>
      <c r="AQ48" s="69">
        <f t="shared" si="19"/>
        <v>3.5</v>
      </c>
      <c r="AR48" s="46">
        <f t="shared" si="20"/>
        <v>9.6211275016187408</v>
      </c>
      <c r="AS48" s="44">
        <f t="shared" si="21"/>
        <v>6</v>
      </c>
      <c r="AT48" s="47">
        <f t="shared" si="22"/>
        <v>49.862558937729034</v>
      </c>
      <c r="AU48" s="44">
        <f t="shared" si="23"/>
        <v>12</v>
      </c>
      <c r="AV48" s="48">
        <f t="shared" si="24"/>
        <v>6.625</v>
      </c>
      <c r="AW48" s="44">
        <f t="shared" si="0"/>
        <v>24</v>
      </c>
      <c r="AX48" s="44">
        <f t="shared" si="25"/>
        <v>6</v>
      </c>
      <c r="AY48" s="44">
        <f t="shared" si="26"/>
        <v>12</v>
      </c>
      <c r="AZ48" s="47">
        <f t="shared" si="27"/>
        <v>120</v>
      </c>
      <c r="BA48" s="49">
        <f t="shared" si="28"/>
        <v>2.8571428571428572</v>
      </c>
      <c r="BB48" s="69">
        <f t="shared" si="29"/>
        <v>3.5</v>
      </c>
      <c r="BC48" s="46">
        <f t="shared" si="30"/>
        <v>9.6211275016187408</v>
      </c>
      <c r="BD48" s="44">
        <f t="shared" si="31"/>
        <v>6</v>
      </c>
      <c r="BE48" s="47">
        <f t="shared" si="32"/>
        <v>49.862558937729034</v>
      </c>
      <c r="BF48" s="44">
        <f t="shared" si="33"/>
        <v>6</v>
      </c>
      <c r="BG48" s="48">
        <f t="shared" si="34"/>
        <v>7.41240157480315</v>
      </c>
      <c r="BH48" s="48">
        <f t="shared" si="35"/>
        <v>12</v>
      </c>
      <c r="BI48" s="44">
        <f t="shared" si="36"/>
        <v>6</v>
      </c>
      <c r="BJ48" s="44">
        <f t="shared" si="37"/>
        <v>12</v>
      </c>
      <c r="BK48" s="44">
        <f t="shared" si="38"/>
        <v>102</v>
      </c>
      <c r="BL48" s="49">
        <f t="shared" si="39"/>
        <v>2.4285714285714284</v>
      </c>
    </row>
    <row r="49" spans="2:64" x14ac:dyDescent="0.25">
      <c r="B49" t="str">
        <f>IF(Q27,N47,"")</f>
        <v>Mesh</v>
      </c>
      <c r="C49" s="59" t="str">
        <f>IF(Q27,VLOOKUP(12,M36:R47,P51+2),"")</f>
        <v>Partial Mesh Blanket</v>
      </c>
      <c r="F49" s="70">
        <f>IF(Q27,VLOOKUP(11,$M$36:$R$47,$P$51+2),"")</f>
        <v>2.5</v>
      </c>
      <c r="G49" s="16" t="s">
        <v>42</v>
      </c>
      <c r="N49" t="s">
        <v>115</v>
      </c>
      <c r="P49" s="24">
        <f>IF(Q27,IF(D19=T11,BB204,AQ204),IF(D19=T11,AH204,Y204))</f>
        <v>3.5</v>
      </c>
      <c r="X49" s="38">
        <v>45</v>
      </c>
      <c r="Y49" s="69">
        <f t="shared" si="1"/>
        <v>3.5</v>
      </c>
      <c r="Z49" s="46">
        <f t="shared" si="2"/>
        <v>9.6211275016187408</v>
      </c>
      <c r="AA49" s="44">
        <f t="shared" si="3"/>
        <v>6</v>
      </c>
      <c r="AB49" s="47">
        <f t="shared" si="4"/>
        <v>49.862558937729034</v>
      </c>
      <c r="AC49" s="44">
        <f t="shared" si="5"/>
        <v>12.600000000000001</v>
      </c>
      <c r="AD49" s="48">
        <f t="shared" si="6"/>
        <v>6.625</v>
      </c>
      <c r="AE49" s="44">
        <f t="shared" si="7"/>
        <v>37.799999999999997</v>
      </c>
      <c r="AF49" s="47">
        <f t="shared" si="8"/>
        <v>114</v>
      </c>
      <c r="AG49" s="49">
        <f t="shared" si="9"/>
        <v>2.7142857142857144</v>
      </c>
      <c r="AH49" s="69">
        <f t="shared" si="10"/>
        <v>3.5</v>
      </c>
      <c r="AI49" s="46">
        <f t="shared" si="11"/>
        <v>9.6211275016187408</v>
      </c>
      <c r="AJ49" s="44">
        <f t="shared" si="12"/>
        <v>6</v>
      </c>
      <c r="AK49" s="47">
        <f t="shared" si="13"/>
        <v>49.862558937729034</v>
      </c>
      <c r="AL49" s="44">
        <f t="shared" si="14"/>
        <v>6</v>
      </c>
      <c r="AM49" s="48">
        <f t="shared" si="15"/>
        <v>7.41240157480315</v>
      </c>
      <c r="AN49" s="44">
        <f t="shared" si="16"/>
        <v>24</v>
      </c>
      <c r="AO49" s="47">
        <f t="shared" si="17"/>
        <v>96</v>
      </c>
      <c r="AP49" s="54">
        <f t="shared" si="18"/>
        <v>2.2857142857142856</v>
      </c>
      <c r="AQ49" s="69">
        <f t="shared" si="19"/>
        <v>3.5</v>
      </c>
      <c r="AR49" s="46">
        <f t="shared" si="20"/>
        <v>9.6211275016187408</v>
      </c>
      <c r="AS49" s="44">
        <f t="shared" si="21"/>
        <v>6</v>
      </c>
      <c r="AT49" s="47">
        <f t="shared" si="22"/>
        <v>49.862558937729034</v>
      </c>
      <c r="AU49" s="44">
        <f t="shared" si="23"/>
        <v>12</v>
      </c>
      <c r="AV49" s="48">
        <f t="shared" si="24"/>
        <v>6.625</v>
      </c>
      <c r="AW49" s="44">
        <f t="shared" si="0"/>
        <v>24</v>
      </c>
      <c r="AX49" s="44">
        <f t="shared" si="25"/>
        <v>6</v>
      </c>
      <c r="AY49" s="44">
        <f t="shared" si="26"/>
        <v>12</v>
      </c>
      <c r="AZ49" s="47">
        <f t="shared" si="27"/>
        <v>120</v>
      </c>
      <c r="BA49" s="49">
        <f t="shared" si="28"/>
        <v>2.8571428571428572</v>
      </c>
      <c r="BB49" s="69">
        <f t="shared" si="29"/>
        <v>3.5</v>
      </c>
      <c r="BC49" s="46">
        <f t="shared" si="30"/>
        <v>9.6211275016187408</v>
      </c>
      <c r="BD49" s="44">
        <f t="shared" si="31"/>
        <v>6</v>
      </c>
      <c r="BE49" s="47">
        <f t="shared" si="32"/>
        <v>49.862558937729034</v>
      </c>
      <c r="BF49" s="44">
        <f t="shared" si="33"/>
        <v>6</v>
      </c>
      <c r="BG49" s="48">
        <f t="shared" si="34"/>
        <v>7.41240157480315</v>
      </c>
      <c r="BH49" s="48">
        <f t="shared" si="35"/>
        <v>12</v>
      </c>
      <c r="BI49" s="44">
        <f t="shared" si="36"/>
        <v>6</v>
      </c>
      <c r="BJ49" s="44">
        <f t="shared" si="37"/>
        <v>12</v>
      </c>
      <c r="BK49" s="44">
        <f t="shared" si="38"/>
        <v>102</v>
      </c>
      <c r="BL49" s="49">
        <f t="shared" si="39"/>
        <v>2.4285714285714284</v>
      </c>
    </row>
    <row r="50" spans="2:64" x14ac:dyDescent="0.25">
      <c r="N50" t="s">
        <v>116</v>
      </c>
      <c r="P50" s="58">
        <f>IF(NOT(Q27),IF(D19=T11,P45,O45),IF(D19=T11,R45,Q45))</f>
        <v>2.8571428571428572</v>
      </c>
      <c r="X50" s="38">
        <v>46</v>
      </c>
      <c r="Y50" s="69">
        <f t="shared" si="1"/>
        <v>3.5</v>
      </c>
      <c r="Z50" s="46">
        <f t="shared" si="2"/>
        <v>9.6211275016187408</v>
      </c>
      <c r="AA50" s="44">
        <f t="shared" si="3"/>
        <v>6</v>
      </c>
      <c r="AB50" s="47">
        <f t="shared" si="4"/>
        <v>49.862558937729034</v>
      </c>
      <c r="AC50" s="44">
        <f t="shared" si="5"/>
        <v>12.600000000000001</v>
      </c>
      <c r="AD50" s="48">
        <f t="shared" si="6"/>
        <v>6.625</v>
      </c>
      <c r="AE50" s="44">
        <f t="shared" si="7"/>
        <v>37.799999999999997</v>
      </c>
      <c r="AF50" s="47">
        <f t="shared" si="8"/>
        <v>114</v>
      </c>
      <c r="AG50" s="49">
        <f t="shared" si="9"/>
        <v>2.7142857142857144</v>
      </c>
      <c r="AH50" s="69">
        <f t="shared" si="10"/>
        <v>3.5</v>
      </c>
      <c r="AI50" s="46">
        <f t="shared" si="11"/>
        <v>9.6211275016187408</v>
      </c>
      <c r="AJ50" s="44">
        <f t="shared" si="12"/>
        <v>6</v>
      </c>
      <c r="AK50" s="47">
        <f t="shared" si="13"/>
        <v>49.862558937729034</v>
      </c>
      <c r="AL50" s="44">
        <f t="shared" si="14"/>
        <v>6</v>
      </c>
      <c r="AM50" s="48">
        <f t="shared" si="15"/>
        <v>7.41240157480315</v>
      </c>
      <c r="AN50" s="44">
        <f t="shared" si="16"/>
        <v>24</v>
      </c>
      <c r="AO50" s="47">
        <f t="shared" si="17"/>
        <v>96</v>
      </c>
      <c r="AP50" s="54">
        <f t="shared" si="18"/>
        <v>2.2857142857142856</v>
      </c>
      <c r="AQ50" s="69">
        <f t="shared" si="19"/>
        <v>3.5</v>
      </c>
      <c r="AR50" s="46">
        <f t="shared" si="20"/>
        <v>9.6211275016187408</v>
      </c>
      <c r="AS50" s="44">
        <f t="shared" si="21"/>
        <v>6</v>
      </c>
      <c r="AT50" s="47">
        <f t="shared" si="22"/>
        <v>49.862558937729034</v>
      </c>
      <c r="AU50" s="44">
        <f t="shared" si="23"/>
        <v>12</v>
      </c>
      <c r="AV50" s="48">
        <f t="shared" si="24"/>
        <v>6.625</v>
      </c>
      <c r="AW50" s="44">
        <f t="shared" si="0"/>
        <v>24</v>
      </c>
      <c r="AX50" s="44">
        <f t="shared" si="25"/>
        <v>6</v>
      </c>
      <c r="AY50" s="44">
        <f t="shared" si="26"/>
        <v>12</v>
      </c>
      <c r="AZ50" s="47">
        <f t="shared" si="27"/>
        <v>120</v>
      </c>
      <c r="BA50" s="49">
        <f t="shared" si="28"/>
        <v>2.8571428571428572</v>
      </c>
      <c r="BB50" s="69">
        <f t="shared" si="29"/>
        <v>3.5</v>
      </c>
      <c r="BC50" s="46">
        <f t="shared" si="30"/>
        <v>9.6211275016187408</v>
      </c>
      <c r="BD50" s="44">
        <f t="shared" si="31"/>
        <v>6</v>
      </c>
      <c r="BE50" s="47">
        <f t="shared" si="32"/>
        <v>49.862558937729034</v>
      </c>
      <c r="BF50" s="44">
        <f t="shared" si="33"/>
        <v>6</v>
      </c>
      <c r="BG50" s="48">
        <f t="shared" si="34"/>
        <v>7.41240157480315</v>
      </c>
      <c r="BH50" s="48">
        <f t="shared" si="35"/>
        <v>12</v>
      </c>
      <c r="BI50" s="44">
        <f t="shared" si="36"/>
        <v>6</v>
      </c>
      <c r="BJ50" s="44">
        <f t="shared" si="37"/>
        <v>12</v>
      </c>
      <c r="BK50" s="44">
        <f t="shared" si="38"/>
        <v>102</v>
      </c>
      <c r="BL50" s="49">
        <f t="shared" si="39"/>
        <v>2.4285714285714284</v>
      </c>
    </row>
    <row r="51" spans="2:64" x14ac:dyDescent="0.25">
      <c r="N51" t="s">
        <v>117</v>
      </c>
      <c r="P51">
        <f>IF(Q27,IF(D19=T11,4,3),IF(D19=T11,2,1))</f>
        <v>3</v>
      </c>
      <c r="X51" s="38">
        <v>47</v>
      </c>
      <c r="Y51" s="69">
        <f t="shared" si="1"/>
        <v>3.5</v>
      </c>
      <c r="Z51" s="46">
        <f t="shared" si="2"/>
        <v>9.6211275016187408</v>
      </c>
      <c r="AA51" s="44">
        <f t="shared" si="3"/>
        <v>6</v>
      </c>
      <c r="AB51" s="47">
        <f t="shared" si="4"/>
        <v>49.862558937729034</v>
      </c>
      <c r="AC51" s="44">
        <f t="shared" si="5"/>
        <v>12.600000000000001</v>
      </c>
      <c r="AD51" s="48">
        <f t="shared" si="6"/>
        <v>6.625</v>
      </c>
      <c r="AE51" s="44">
        <f t="shared" si="7"/>
        <v>37.799999999999997</v>
      </c>
      <c r="AF51" s="47">
        <f t="shared" si="8"/>
        <v>114</v>
      </c>
      <c r="AG51" s="49">
        <f t="shared" si="9"/>
        <v>2.7142857142857144</v>
      </c>
      <c r="AH51" s="69">
        <f t="shared" si="10"/>
        <v>3.5</v>
      </c>
      <c r="AI51" s="46">
        <f t="shared" si="11"/>
        <v>9.6211275016187408</v>
      </c>
      <c r="AJ51" s="44">
        <f t="shared" si="12"/>
        <v>6</v>
      </c>
      <c r="AK51" s="47">
        <f t="shared" si="13"/>
        <v>49.862558937729034</v>
      </c>
      <c r="AL51" s="44">
        <f t="shared" si="14"/>
        <v>6</v>
      </c>
      <c r="AM51" s="48">
        <f t="shared" si="15"/>
        <v>7.41240157480315</v>
      </c>
      <c r="AN51" s="44">
        <f t="shared" si="16"/>
        <v>24</v>
      </c>
      <c r="AO51" s="47">
        <f t="shared" si="17"/>
        <v>96</v>
      </c>
      <c r="AP51" s="54">
        <f t="shared" si="18"/>
        <v>2.2857142857142856</v>
      </c>
      <c r="AQ51" s="69">
        <f t="shared" si="19"/>
        <v>3.5</v>
      </c>
      <c r="AR51" s="46">
        <f t="shared" si="20"/>
        <v>9.6211275016187408</v>
      </c>
      <c r="AS51" s="44">
        <f t="shared" si="21"/>
        <v>6</v>
      </c>
      <c r="AT51" s="47">
        <f t="shared" si="22"/>
        <v>49.862558937729034</v>
      </c>
      <c r="AU51" s="44">
        <f t="shared" si="23"/>
        <v>12</v>
      </c>
      <c r="AV51" s="48">
        <f t="shared" si="24"/>
        <v>6.625</v>
      </c>
      <c r="AW51" s="44">
        <f t="shared" si="0"/>
        <v>24</v>
      </c>
      <c r="AX51" s="44">
        <f t="shared" si="25"/>
        <v>6</v>
      </c>
      <c r="AY51" s="44">
        <f t="shared" si="26"/>
        <v>12</v>
      </c>
      <c r="AZ51" s="47">
        <f t="shared" si="27"/>
        <v>120</v>
      </c>
      <c r="BA51" s="49">
        <f t="shared" si="28"/>
        <v>2.8571428571428572</v>
      </c>
      <c r="BB51" s="69">
        <f t="shared" si="29"/>
        <v>3.5</v>
      </c>
      <c r="BC51" s="46">
        <f t="shared" si="30"/>
        <v>9.6211275016187408</v>
      </c>
      <c r="BD51" s="44">
        <f t="shared" si="31"/>
        <v>6</v>
      </c>
      <c r="BE51" s="47">
        <f t="shared" si="32"/>
        <v>49.862558937729034</v>
      </c>
      <c r="BF51" s="44">
        <f t="shared" si="33"/>
        <v>6</v>
      </c>
      <c r="BG51" s="48">
        <f t="shared" si="34"/>
        <v>7.41240157480315</v>
      </c>
      <c r="BH51" s="48">
        <f t="shared" si="35"/>
        <v>12</v>
      </c>
      <c r="BI51" s="44">
        <f t="shared" si="36"/>
        <v>6</v>
      </c>
      <c r="BJ51" s="44">
        <f t="shared" si="37"/>
        <v>12</v>
      </c>
      <c r="BK51" s="44">
        <f t="shared" si="38"/>
        <v>102</v>
      </c>
      <c r="BL51" s="49">
        <f t="shared" si="39"/>
        <v>2.4285714285714284</v>
      </c>
    </row>
    <row r="52" spans="2:64" x14ac:dyDescent="0.25">
      <c r="X52" s="38">
        <v>48</v>
      </c>
      <c r="Y52" s="69">
        <f t="shared" si="1"/>
        <v>3.5</v>
      </c>
      <c r="Z52" s="46">
        <f t="shared" si="2"/>
        <v>9.6211275016187408</v>
      </c>
      <c r="AA52" s="44">
        <f t="shared" si="3"/>
        <v>6</v>
      </c>
      <c r="AB52" s="47">
        <f t="shared" si="4"/>
        <v>49.862558937729034</v>
      </c>
      <c r="AC52" s="44">
        <f t="shared" si="5"/>
        <v>12.600000000000001</v>
      </c>
      <c r="AD52" s="48">
        <f t="shared" si="6"/>
        <v>6.625</v>
      </c>
      <c r="AE52" s="44">
        <f t="shared" si="7"/>
        <v>37.799999999999997</v>
      </c>
      <c r="AF52" s="47">
        <f t="shared" si="8"/>
        <v>114</v>
      </c>
      <c r="AG52" s="49">
        <f t="shared" si="9"/>
        <v>2.7142857142857144</v>
      </c>
      <c r="AH52" s="69">
        <f t="shared" si="10"/>
        <v>3.5</v>
      </c>
      <c r="AI52" s="46">
        <f t="shared" si="11"/>
        <v>9.6211275016187408</v>
      </c>
      <c r="AJ52" s="44">
        <f t="shared" si="12"/>
        <v>6</v>
      </c>
      <c r="AK52" s="47">
        <f t="shared" si="13"/>
        <v>49.862558937729034</v>
      </c>
      <c r="AL52" s="44">
        <f t="shared" si="14"/>
        <v>6</v>
      </c>
      <c r="AM52" s="48">
        <f t="shared" si="15"/>
        <v>7.41240157480315</v>
      </c>
      <c r="AN52" s="44">
        <f t="shared" si="16"/>
        <v>24</v>
      </c>
      <c r="AO52" s="47">
        <f t="shared" si="17"/>
        <v>96</v>
      </c>
      <c r="AP52" s="54">
        <f t="shared" si="18"/>
        <v>2.2857142857142856</v>
      </c>
      <c r="AQ52" s="69">
        <f t="shared" si="19"/>
        <v>3.5</v>
      </c>
      <c r="AR52" s="46">
        <f t="shared" si="20"/>
        <v>9.6211275016187408</v>
      </c>
      <c r="AS52" s="44">
        <f t="shared" si="21"/>
        <v>6</v>
      </c>
      <c r="AT52" s="47">
        <f t="shared" si="22"/>
        <v>49.862558937729034</v>
      </c>
      <c r="AU52" s="44">
        <f t="shared" si="23"/>
        <v>12</v>
      </c>
      <c r="AV52" s="48">
        <f t="shared" si="24"/>
        <v>6.625</v>
      </c>
      <c r="AW52" s="44">
        <f t="shared" si="0"/>
        <v>24</v>
      </c>
      <c r="AX52" s="44">
        <f t="shared" si="25"/>
        <v>6</v>
      </c>
      <c r="AY52" s="44">
        <f t="shared" si="26"/>
        <v>12</v>
      </c>
      <c r="AZ52" s="47">
        <f t="shared" si="27"/>
        <v>120</v>
      </c>
      <c r="BA52" s="49">
        <f t="shared" si="28"/>
        <v>2.8571428571428572</v>
      </c>
      <c r="BB52" s="69">
        <f t="shared" si="29"/>
        <v>3.5</v>
      </c>
      <c r="BC52" s="46">
        <f t="shared" si="30"/>
        <v>9.6211275016187408</v>
      </c>
      <c r="BD52" s="44">
        <f t="shared" si="31"/>
        <v>6</v>
      </c>
      <c r="BE52" s="47">
        <f t="shared" si="32"/>
        <v>49.862558937729034</v>
      </c>
      <c r="BF52" s="44">
        <f t="shared" si="33"/>
        <v>6</v>
      </c>
      <c r="BG52" s="48">
        <f t="shared" si="34"/>
        <v>7.41240157480315</v>
      </c>
      <c r="BH52" s="48">
        <f t="shared" si="35"/>
        <v>12</v>
      </c>
      <c r="BI52" s="44">
        <f t="shared" si="36"/>
        <v>6</v>
      </c>
      <c r="BJ52" s="44">
        <f t="shared" si="37"/>
        <v>12</v>
      </c>
      <c r="BK52" s="44">
        <f t="shared" si="38"/>
        <v>102</v>
      </c>
      <c r="BL52" s="49">
        <f t="shared" si="39"/>
        <v>2.4285714285714284</v>
      </c>
    </row>
    <row r="53" spans="2:64" x14ac:dyDescent="0.25">
      <c r="X53" s="38">
        <v>49</v>
      </c>
      <c r="Y53" s="69">
        <f t="shared" si="1"/>
        <v>3.5</v>
      </c>
      <c r="Z53" s="46">
        <f t="shared" si="2"/>
        <v>9.6211275016187408</v>
      </c>
      <c r="AA53" s="44">
        <f t="shared" si="3"/>
        <v>6</v>
      </c>
      <c r="AB53" s="47">
        <f t="shared" si="4"/>
        <v>49.862558937729034</v>
      </c>
      <c r="AC53" s="44">
        <f t="shared" si="5"/>
        <v>12.600000000000001</v>
      </c>
      <c r="AD53" s="48">
        <f t="shared" si="6"/>
        <v>6.625</v>
      </c>
      <c r="AE53" s="44">
        <f t="shared" si="7"/>
        <v>37.799999999999997</v>
      </c>
      <c r="AF53" s="47">
        <f t="shared" si="8"/>
        <v>114</v>
      </c>
      <c r="AG53" s="49">
        <f t="shared" si="9"/>
        <v>2.7142857142857144</v>
      </c>
      <c r="AH53" s="69">
        <f t="shared" si="10"/>
        <v>3.5</v>
      </c>
      <c r="AI53" s="46">
        <f t="shared" si="11"/>
        <v>9.6211275016187408</v>
      </c>
      <c r="AJ53" s="44">
        <f t="shared" si="12"/>
        <v>6</v>
      </c>
      <c r="AK53" s="47">
        <f t="shared" si="13"/>
        <v>49.862558937729034</v>
      </c>
      <c r="AL53" s="44">
        <f t="shared" si="14"/>
        <v>6</v>
      </c>
      <c r="AM53" s="48">
        <f t="shared" si="15"/>
        <v>7.41240157480315</v>
      </c>
      <c r="AN53" s="44">
        <f t="shared" si="16"/>
        <v>24</v>
      </c>
      <c r="AO53" s="47">
        <f t="shared" si="17"/>
        <v>96</v>
      </c>
      <c r="AP53" s="54">
        <f t="shared" si="18"/>
        <v>2.2857142857142856</v>
      </c>
      <c r="AQ53" s="69">
        <f t="shared" si="19"/>
        <v>3.5</v>
      </c>
      <c r="AR53" s="46">
        <f t="shared" si="20"/>
        <v>9.6211275016187408</v>
      </c>
      <c r="AS53" s="44">
        <f t="shared" si="21"/>
        <v>6</v>
      </c>
      <c r="AT53" s="47">
        <f t="shared" si="22"/>
        <v>49.862558937729034</v>
      </c>
      <c r="AU53" s="44">
        <f t="shared" si="23"/>
        <v>12</v>
      </c>
      <c r="AV53" s="48">
        <f t="shared" si="24"/>
        <v>6.625</v>
      </c>
      <c r="AW53" s="44">
        <f t="shared" si="0"/>
        <v>24</v>
      </c>
      <c r="AX53" s="44">
        <f t="shared" si="25"/>
        <v>6</v>
      </c>
      <c r="AY53" s="44">
        <f t="shared" si="26"/>
        <v>12</v>
      </c>
      <c r="AZ53" s="47">
        <f t="shared" si="27"/>
        <v>120</v>
      </c>
      <c r="BA53" s="49">
        <f t="shared" si="28"/>
        <v>2.8571428571428572</v>
      </c>
      <c r="BB53" s="69">
        <f t="shared" si="29"/>
        <v>3.5</v>
      </c>
      <c r="BC53" s="46">
        <f t="shared" si="30"/>
        <v>9.6211275016187408</v>
      </c>
      <c r="BD53" s="44">
        <f t="shared" si="31"/>
        <v>6</v>
      </c>
      <c r="BE53" s="47">
        <f t="shared" si="32"/>
        <v>49.862558937729034</v>
      </c>
      <c r="BF53" s="44">
        <f t="shared" si="33"/>
        <v>6</v>
      </c>
      <c r="BG53" s="48">
        <f t="shared" si="34"/>
        <v>7.41240157480315</v>
      </c>
      <c r="BH53" s="48">
        <f t="shared" si="35"/>
        <v>12</v>
      </c>
      <c r="BI53" s="44">
        <f t="shared" si="36"/>
        <v>6</v>
      </c>
      <c r="BJ53" s="44">
        <f t="shared" si="37"/>
        <v>12</v>
      </c>
      <c r="BK53" s="44">
        <f t="shared" si="38"/>
        <v>102</v>
      </c>
      <c r="BL53" s="49">
        <f t="shared" si="39"/>
        <v>2.4285714285714284</v>
      </c>
    </row>
    <row r="54" spans="2:64" x14ac:dyDescent="0.25">
      <c r="X54" s="38">
        <v>50</v>
      </c>
      <c r="Y54" s="69">
        <f t="shared" si="1"/>
        <v>3.5</v>
      </c>
      <c r="Z54" s="46">
        <f t="shared" si="2"/>
        <v>9.6211275016187408</v>
      </c>
      <c r="AA54" s="44">
        <f t="shared" si="3"/>
        <v>6</v>
      </c>
      <c r="AB54" s="47">
        <f t="shared" si="4"/>
        <v>49.862558937729034</v>
      </c>
      <c r="AC54" s="44">
        <f t="shared" si="5"/>
        <v>12.600000000000001</v>
      </c>
      <c r="AD54" s="48">
        <f t="shared" si="6"/>
        <v>6.625</v>
      </c>
      <c r="AE54" s="44">
        <f t="shared" si="7"/>
        <v>37.799999999999997</v>
      </c>
      <c r="AF54" s="47">
        <f t="shared" si="8"/>
        <v>114</v>
      </c>
      <c r="AG54" s="49">
        <f t="shared" si="9"/>
        <v>2.7142857142857144</v>
      </c>
      <c r="AH54" s="69">
        <f t="shared" si="10"/>
        <v>3.5</v>
      </c>
      <c r="AI54" s="46">
        <f t="shared" si="11"/>
        <v>9.6211275016187408</v>
      </c>
      <c r="AJ54" s="44">
        <f t="shared" si="12"/>
        <v>6</v>
      </c>
      <c r="AK54" s="47">
        <f t="shared" si="13"/>
        <v>49.862558937729034</v>
      </c>
      <c r="AL54" s="44">
        <f t="shared" si="14"/>
        <v>6</v>
      </c>
      <c r="AM54" s="48">
        <f t="shared" si="15"/>
        <v>7.41240157480315</v>
      </c>
      <c r="AN54" s="44">
        <f t="shared" si="16"/>
        <v>24</v>
      </c>
      <c r="AO54" s="47">
        <f t="shared" si="17"/>
        <v>96</v>
      </c>
      <c r="AP54" s="54">
        <f t="shared" si="18"/>
        <v>2.2857142857142856</v>
      </c>
      <c r="AQ54" s="69">
        <f t="shared" si="19"/>
        <v>3.5</v>
      </c>
      <c r="AR54" s="46">
        <f t="shared" si="20"/>
        <v>9.6211275016187408</v>
      </c>
      <c r="AS54" s="44">
        <f t="shared" si="21"/>
        <v>6</v>
      </c>
      <c r="AT54" s="47">
        <f t="shared" si="22"/>
        <v>49.862558937729034</v>
      </c>
      <c r="AU54" s="44">
        <f t="shared" si="23"/>
        <v>12</v>
      </c>
      <c r="AV54" s="48">
        <f t="shared" si="24"/>
        <v>6.625</v>
      </c>
      <c r="AW54" s="44">
        <f t="shared" si="0"/>
        <v>24</v>
      </c>
      <c r="AX54" s="44">
        <f t="shared" si="25"/>
        <v>6</v>
      </c>
      <c r="AY54" s="44">
        <f t="shared" si="26"/>
        <v>12</v>
      </c>
      <c r="AZ54" s="47">
        <f t="shared" si="27"/>
        <v>120</v>
      </c>
      <c r="BA54" s="49">
        <f t="shared" si="28"/>
        <v>2.8571428571428572</v>
      </c>
      <c r="BB54" s="69">
        <f t="shared" si="29"/>
        <v>3.5</v>
      </c>
      <c r="BC54" s="46">
        <f t="shared" si="30"/>
        <v>9.6211275016187408</v>
      </c>
      <c r="BD54" s="44">
        <f t="shared" si="31"/>
        <v>6</v>
      </c>
      <c r="BE54" s="47">
        <f t="shared" si="32"/>
        <v>49.862558937729034</v>
      </c>
      <c r="BF54" s="44">
        <f t="shared" si="33"/>
        <v>6</v>
      </c>
      <c r="BG54" s="48">
        <f t="shared" si="34"/>
        <v>7.41240157480315</v>
      </c>
      <c r="BH54" s="48">
        <f t="shared" si="35"/>
        <v>12</v>
      </c>
      <c r="BI54" s="44">
        <f t="shared" si="36"/>
        <v>6</v>
      </c>
      <c r="BJ54" s="44">
        <f t="shared" si="37"/>
        <v>12</v>
      </c>
      <c r="BK54" s="44">
        <f t="shared" si="38"/>
        <v>102</v>
      </c>
      <c r="BL54" s="49">
        <f t="shared" si="39"/>
        <v>2.4285714285714284</v>
      </c>
    </row>
    <row r="55" spans="2:64" x14ac:dyDescent="0.25">
      <c r="X55" s="38">
        <v>51</v>
      </c>
      <c r="Y55" s="69">
        <f t="shared" si="1"/>
        <v>3.5</v>
      </c>
      <c r="Z55" s="46">
        <f t="shared" si="2"/>
        <v>9.6211275016187408</v>
      </c>
      <c r="AA55" s="44">
        <f t="shared" si="3"/>
        <v>6</v>
      </c>
      <c r="AB55" s="47">
        <f t="shared" si="4"/>
        <v>49.862558937729034</v>
      </c>
      <c r="AC55" s="44">
        <f t="shared" si="5"/>
        <v>12.600000000000001</v>
      </c>
      <c r="AD55" s="48">
        <f t="shared" si="6"/>
        <v>6.625</v>
      </c>
      <c r="AE55" s="44">
        <f t="shared" si="7"/>
        <v>37.799999999999997</v>
      </c>
      <c r="AF55" s="47">
        <f t="shared" si="8"/>
        <v>114</v>
      </c>
      <c r="AG55" s="49">
        <f t="shared" si="9"/>
        <v>2.7142857142857144</v>
      </c>
      <c r="AH55" s="69">
        <f t="shared" si="10"/>
        <v>3.5</v>
      </c>
      <c r="AI55" s="46">
        <f t="shared" si="11"/>
        <v>9.6211275016187408</v>
      </c>
      <c r="AJ55" s="44">
        <f t="shared" si="12"/>
        <v>6</v>
      </c>
      <c r="AK55" s="47">
        <f t="shared" si="13"/>
        <v>49.862558937729034</v>
      </c>
      <c r="AL55" s="44">
        <f t="shared" si="14"/>
        <v>6</v>
      </c>
      <c r="AM55" s="48">
        <f t="shared" si="15"/>
        <v>7.41240157480315</v>
      </c>
      <c r="AN55" s="44">
        <f t="shared" si="16"/>
        <v>24</v>
      </c>
      <c r="AO55" s="47">
        <f t="shared" si="17"/>
        <v>96</v>
      </c>
      <c r="AP55" s="54">
        <f t="shared" si="18"/>
        <v>2.2857142857142856</v>
      </c>
      <c r="AQ55" s="69">
        <f t="shared" si="19"/>
        <v>3.5</v>
      </c>
      <c r="AR55" s="46">
        <f t="shared" si="20"/>
        <v>9.6211275016187408</v>
      </c>
      <c r="AS55" s="44">
        <f t="shared" si="21"/>
        <v>6</v>
      </c>
      <c r="AT55" s="47">
        <f t="shared" si="22"/>
        <v>49.862558937729034</v>
      </c>
      <c r="AU55" s="44">
        <f t="shared" si="23"/>
        <v>12</v>
      </c>
      <c r="AV55" s="48">
        <f t="shared" si="24"/>
        <v>6.625</v>
      </c>
      <c r="AW55" s="44">
        <f t="shared" si="0"/>
        <v>24</v>
      </c>
      <c r="AX55" s="44">
        <f t="shared" si="25"/>
        <v>6</v>
      </c>
      <c r="AY55" s="44">
        <f t="shared" si="26"/>
        <v>12</v>
      </c>
      <c r="AZ55" s="47">
        <f t="shared" si="27"/>
        <v>120</v>
      </c>
      <c r="BA55" s="49">
        <f t="shared" si="28"/>
        <v>2.8571428571428572</v>
      </c>
      <c r="BB55" s="69">
        <f t="shared" si="29"/>
        <v>3.5</v>
      </c>
      <c r="BC55" s="46">
        <f t="shared" si="30"/>
        <v>9.6211275016187408</v>
      </c>
      <c r="BD55" s="44">
        <f t="shared" si="31"/>
        <v>6</v>
      </c>
      <c r="BE55" s="47">
        <f t="shared" si="32"/>
        <v>49.862558937729034</v>
      </c>
      <c r="BF55" s="44">
        <f t="shared" si="33"/>
        <v>6</v>
      </c>
      <c r="BG55" s="48">
        <f t="shared" si="34"/>
        <v>7.41240157480315</v>
      </c>
      <c r="BH55" s="48">
        <f t="shared" si="35"/>
        <v>12</v>
      </c>
      <c r="BI55" s="44">
        <f t="shared" si="36"/>
        <v>6</v>
      </c>
      <c r="BJ55" s="44">
        <f t="shared" si="37"/>
        <v>12</v>
      </c>
      <c r="BK55" s="44">
        <f t="shared" si="38"/>
        <v>102</v>
      </c>
      <c r="BL55" s="49">
        <f t="shared" si="39"/>
        <v>2.4285714285714284</v>
      </c>
    </row>
    <row r="56" spans="2:64" x14ac:dyDescent="0.25">
      <c r="X56" s="38">
        <v>52</v>
      </c>
      <c r="Y56" s="69">
        <f t="shared" si="1"/>
        <v>3.5</v>
      </c>
      <c r="Z56" s="46">
        <f t="shared" si="2"/>
        <v>9.6211275016187408</v>
      </c>
      <c r="AA56" s="44">
        <f t="shared" si="3"/>
        <v>6</v>
      </c>
      <c r="AB56" s="47">
        <f t="shared" si="4"/>
        <v>49.862558937729034</v>
      </c>
      <c r="AC56" s="44">
        <f t="shared" si="5"/>
        <v>12.600000000000001</v>
      </c>
      <c r="AD56" s="48">
        <f t="shared" si="6"/>
        <v>6.625</v>
      </c>
      <c r="AE56" s="44">
        <f t="shared" si="7"/>
        <v>37.799999999999997</v>
      </c>
      <c r="AF56" s="47">
        <f t="shared" si="8"/>
        <v>114</v>
      </c>
      <c r="AG56" s="49">
        <f t="shared" si="9"/>
        <v>2.7142857142857144</v>
      </c>
      <c r="AH56" s="69">
        <f t="shared" si="10"/>
        <v>3.5</v>
      </c>
      <c r="AI56" s="46">
        <f t="shared" si="11"/>
        <v>9.6211275016187408</v>
      </c>
      <c r="AJ56" s="44">
        <f t="shared" si="12"/>
        <v>6</v>
      </c>
      <c r="AK56" s="47">
        <f t="shared" si="13"/>
        <v>49.862558937729034</v>
      </c>
      <c r="AL56" s="44">
        <f t="shared" si="14"/>
        <v>6</v>
      </c>
      <c r="AM56" s="48">
        <f t="shared" si="15"/>
        <v>7.41240157480315</v>
      </c>
      <c r="AN56" s="44">
        <f t="shared" si="16"/>
        <v>24</v>
      </c>
      <c r="AO56" s="47">
        <f t="shared" si="17"/>
        <v>96</v>
      </c>
      <c r="AP56" s="54">
        <f t="shared" si="18"/>
        <v>2.2857142857142856</v>
      </c>
      <c r="AQ56" s="69">
        <f t="shared" si="19"/>
        <v>3.5</v>
      </c>
      <c r="AR56" s="46">
        <f t="shared" si="20"/>
        <v>9.6211275016187408</v>
      </c>
      <c r="AS56" s="44">
        <f t="shared" si="21"/>
        <v>6</v>
      </c>
      <c r="AT56" s="47">
        <f t="shared" si="22"/>
        <v>49.862558937729034</v>
      </c>
      <c r="AU56" s="44">
        <f t="shared" si="23"/>
        <v>12</v>
      </c>
      <c r="AV56" s="48">
        <f t="shared" si="24"/>
        <v>6.625</v>
      </c>
      <c r="AW56" s="44">
        <f t="shared" si="0"/>
        <v>24</v>
      </c>
      <c r="AX56" s="44">
        <f t="shared" si="25"/>
        <v>6</v>
      </c>
      <c r="AY56" s="44">
        <f t="shared" si="26"/>
        <v>12</v>
      </c>
      <c r="AZ56" s="47">
        <f t="shared" si="27"/>
        <v>120</v>
      </c>
      <c r="BA56" s="49">
        <f t="shared" si="28"/>
        <v>2.8571428571428572</v>
      </c>
      <c r="BB56" s="69">
        <f t="shared" si="29"/>
        <v>3.5</v>
      </c>
      <c r="BC56" s="46">
        <f t="shared" si="30"/>
        <v>9.6211275016187408</v>
      </c>
      <c r="BD56" s="44">
        <f t="shared" si="31"/>
        <v>6</v>
      </c>
      <c r="BE56" s="47">
        <f t="shared" si="32"/>
        <v>49.862558937729034</v>
      </c>
      <c r="BF56" s="44">
        <f t="shared" si="33"/>
        <v>6</v>
      </c>
      <c r="BG56" s="48">
        <f t="shared" si="34"/>
        <v>7.41240157480315</v>
      </c>
      <c r="BH56" s="48">
        <f t="shared" si="35"/>
        <v>12</v>
      </c>
      <c r="BI56" s="44">
        <f t="shared" si="36"/>
        <v>6</v>
      </c>
      <c r="BJ56" s="44">
        <f t="shared" si="37"/>
        <v>12</v>
      </c>
      <c r="BK56" s="44">
        <f t="shared" si="38"/>
        <v>102</v>
      </c>
      <c r="BL56" s="49">
        <f t="shared" si="39"/>
        <v>2.4285714285714284</v>
      </c>
    </row>
    <row r="57" spans="2:64" x14ac:dyDescent="0.25">
      <c r="X57" s="38">
        <v>53</v>
      </c>
      <c r="Y57" s="69">
        <f t="shared" si="1"/>
        <v>3.5</v>
      </c>
      <c r="Z57" s="46">
        <f t="shared" si="2"/>
        <v>9.6211275016187408</v>
      </c>
      <c r="AA57" s="44">
        <f t="shared" si="3"/>
        <v>6</v>
      </c>
      <c r="AB57" s="47">
        <f t="shared" si="4"/>
        <v>49.862558937729034</v>
      </c>
      <c r="AC57" s="44">
        <f t="shared" si="5"/>
        <v>12.600000000000001</v>
      </c>
      <c r="AD57" s="48">
        <f t="shared" si="6"/>
        <v>6.625</v>
      </c>
      <c r="AE57" s="44">
        <f t="shared" si="7"/>
        <v>37.799999999999997</v>
      </c>
      <c r="AF57" s="47">
        <f t="shared" si="8"/>
        <v>114</v>
      </c>
      <c r="AG57" s="49">
        <f t="shared" si="9"/>
        <v>2.7142857142857144</v>
      </c>
      <c r="AH57" s="69">
        <f t="shared" si="10"/>
        <v>3.5</v>
      </c>
      <c r="AI57" s="46">
        <f t="shared" si="11"/>
        <v>9.6211275016187408</v>
      </c>
      <c r="AJ57" s="44">
        <f t="shared" si="12"/>
        <v>6</v>
      </c>
      <c r="AK57" s="47">
        <f t="shared" si="13"/>
        <v>49.862558937729034</v>
      </c>
      <c r="AL57" s="44">
        <f t="shared" si="14"/>
        <v>6</v>
      </c>
      <c r="AM57" s="48">
        <f t="shared" si="15"/>
        <v>7.41240157480315</v>
      </c>
      <c r="AN57" s="44">
        <f t="shared" si="16"/>
        <v>24</v>
      </c>
      <c r="AO57" s="47">
        <f t="shared" si="17"/>
        <v>96</v>
      </c>
      <c r="AP57" s="54">
        <f t="shared" si="18"/>
        <v>2.2857142857142856</v>
      </c>
      <c r="AQ57" s="69">
        <f t="shared" si="19"/>
        <v>3.5</v>
      </c>
      <c r="AR57" s="46">
        <f t="shared" si="20"/>
        <v>9.6211275016187408</v>
      </c>
      <c r="AS57" s="44">
        <f t="shared" si="21"/>
        <v>6</v>
      </c>
      <c r="AT57" s="47">
        <f t="shared" si="22"/>
        <v>49.862558937729034</v>
      </c>
      <c r="AU57" s="44">
        <f t="shared" si="23"/>
        <v>12</v>
      </c>
      <c r="AV57" s="48">
        <f t="shared" si="24"/>
        <v>6.625</v>
      </c>
      <c r="AW57" s="44">
        <f t="shared" si="0"/>
        <v>24</v>
      </c>
      <c r="AX57" s="44">
        <f t="shared" si="25"/>
        <v>6</v>
      </c>
      <c r="AY57" s="44">
        <f t="shared" si="26"/>
        <v>12</v>
      </c>
      <c r="AZ57" s="47">
        <f t="shared" si="27"/>
        <v>120</v>
      </c>
      <c r="BA57" s="49">
        <f t="shared" si="28"/>
        <v>2.8571428571428572</v>
      </c>
      <c r="BB57" s="69">
        <f t="shared" si="29"/>
        <v>3.5</v>
      </c>
      <c r="BC57" s="46">
        <f t="shared" si="30"/>
        <v>9.6211275016187408</v>
      </c>
      <c r="BD57" s="44">
        <f t="shared" si="31"/>
        <v>6</v>
      </c>
      <c r="BE57" s="47">
        <f t="shared" si="32"/>
        <v>49.862558937729034</v>
      </c>
      <c r="BF57" s="44">
        <f t="shared" si="33"/>
        <v>6</v>
      </c>
      <c r="BG57" s="48">
        <f t="shared" si="34"/>
        <v>7.41240157480315</v>
      </c>
      <c r="BH57" s="48">
        <f t="shared" si="35"/>
        <v>12</v>
      </c>
      <c r="BI57" s="44">
        <f t="shared" si="36"/>
        <v>6</v>
      </c>
      <c r="BJ57" s="44">
        <f t="shared" si="37"/>
        <v>12</v>
      </c>
      <c r="BK57" s="44">
        <f t="shared" si="38"/>
        <v>102</v>
      </c>
      <c r="BL57" s="49">
        <f t="shared" si="39"/>
        <v>2.4285714285714284</v>
      </c>
    </row>
    <row r="58" spans="2:64" x14ac:dyDescent="0.25">
      <c r="X58" s="38">
        <v>54</v>
      </c>
      <c r="Y58" s="69">
        <f t="shared" si="1"/>
        <v>3.5</v>
      </c>
      <c r="Z58" s="46">
        <f t="shared" si="2"/>
        <v>9.6211275016187408</v>
      </c>
      <c r="AA58" s="44">
        <f t="shared" si="3"/>
        <v>6</v>
      </c>
      <c r="AB58" s="47">
        <f t="shared" si="4"/>
        <v>49.862558937729034</v>
      </c>
      <c r="AC58" s="44">
        <f t="shared" si="5"/>
        <v>12.600000000000001</v>
      </c>
      <c r="AD58" s="48">
        <f t="shared" si="6"/>
        <v>6.625</v>
      </c>
      <c r="AE58" s="44">
        <f t="shared" si="7"/>
        <v>37.799999999999997</v>
      </c>
      <c r="AF58" s="47">
        <f t="shared" si="8"/>
        <v>114</v>
      </c>
      <c r="AG58" s="49">
        <f t="shared" si="9"/>
        <v>2.7142857142857144</v>
      </c>
      <c r="AH58" s="69">
        <f t="shared" si="10"/>
        <v>3.5</v>
      </c>
      <c r="AI58" s="46">
        <f t="shared" si="11"/>
        <v>9.6211275016187408</v>
      </c>
      <c r="AJ58" s="44">
        <f t="shared" si="12"/>
        <v>6</v>
      </c>
      <c r="AK58" s="47">
        <f t="shared" si="13"/>
        <v>49.862558937729034</v>
      </c>
      <c r="AL58" s="44">
        <f t="shared" si="14"/>
        <v>6</v>
      </c>
      <c r="AM58" s="48">
        <f t="shared" si="15"/>
        <v>7.41240157480315</v>
      </c>
      <c r="AN58" s="44">
        <f t="shared" si="16"/>
        <v>24</v>
      </c>
      <c r="AO58" s="47">
        <f t="shared" si="17"/>
        <v>96</v>
      </c>
      <c r="AP58" s="54">
        <f t="shared" si="18"/>
        <v>2.2857142857142856</v>
      </c>
      <c r="AQ58" s="69">
        <f t="shared" si="19"/>
        <v>3.5</v>
      </c>
      <c r="AR58" s="46">
        <f t="shared" si="20"/>
        <v>9.6211275016187408</v>
      </c>
      <c r="AS58" s="44">
        <f t="shared" si="21"/>
        <v>6</v>
      </c>
      <c r="AT58" s="47">
        <f t="shared" si="22"/>
        <v>49.862558937729034</v>
      </c>
      <c r="AU58" s="44">
        <f t="shared" si="23"/>
        <v>12</v>
      </c>
      <c r="AV58" s="48">
        <f t="shared" si="24"/>
        <v>6.625</v>
      </c>
      <c r="AW58" s="44">
        <f t="shared" si="0"/>
        <v>24</v>
      </c>
      <c r="AX58" s="44">
        <f t="shared" si="25"/>
        <v>6</v>
      </c>
      <c r="AY58" s="44">
        <f t="shared" si="26"/>
        <v>12</v>
      </c>
      <c r="AZ58" s="47">
        <f t="shared" si="27"/>
        <v>120</v>
      </c>
      <c r="BA58" s="49">
        <f t="shared" si="28"/>
        <v>2.8571428571428572</v>
      </c>
      <c r="BB58" s="69">
        <f t="shared" si="29"/>
        <v>3.5</v>
      </c>
      <c r="BC58" s="46">
        <f t="shared" si="30"/>
        <v>9.6211275016187408</v>
      </c>
      <c r="BD58" s="44">
        <f t="shared" si="31"/>
        <v>6</v>
      </c>
      <c r="BE58" s="47">
        <f t="shared" si="32"/>
        <v>49.862558937729034</v>
      </c>
      <c r="BF58" s="44">
        <f t="shared" si="33"/>
        <v>6</v>
      </c>
      <c r="BG58" s="48">
        <f t="shared" si="34"/>
        <v>7.41240157480315</v>
      </c>
      <c r="BH58" s="48">
        <f t="shared" si="35"/>
        <v>12</v>
      </c>
      <c r="BI58" s="44">
        <f t="shared" si="36"/>
        <v>6</v>
      </c>
      <c r="BJ58" s="44">
        <f t="shared" si="37"/>
        <v>12</v>
      </c>
      <c r="BK58" s="44">
        <f t="shared" si="38"/>
        <v>102</v>
      </c>
      <c r="BL58" s="49">
        <f t="shared" si="39"/>
        <v>2.4285714285714284</v>
      </c>
    </row>
    <row r="59" spans="2:64" x14ac:dyDescent="0.25">
      <c r="X59" s="38">
        <v>55</v>
      </c>
      <c r="Y59" s="69">
        <f t="shared" si="1"/>
        <v>3.5</v>
      </c>
      <c r="Z59" s="46">
        <f t="shared" si="2"/>
        <v>9.6211275016187408</v>
      </c>
      <c r="AA59" s="44">
        <f t="shared" si="3"/>
        <v>6</v>
      </c>
      <c r="AB59" s="47">
        <f t="shared" si="4"/>
        <v>49.862558937729034</v>
      </c>
      <c r="AC59" s="44">
        <f t="shared" si="5"/>
        <v>12.600000000000001</v>
      </c>
      <c r="AD59" s="48">
        <f t="shared" si="6"/>
        <v>6.625</v>
      </c>
      <c r="AE59" s="44">
        <f t="shared" si="7"/>
        <v>37.799999999999997</v>
      </c>
      <c r="AF59" s="47">
        <f t="shared" si="8"/>
        <v>114</v>
      </c>
      <c r="AG59" s="49">
        <f t="shared" si="9"/>
        <v>2.7142857142857144</v>
      </c>
      <c r="AH59" s="69">
        <f t="shared" si="10"/>
        <v>3.5</v>
      </c>
      <c r="AI59" s="46">
        <f t="shared" si="11"/>
        <v>9.6211275016187408</v>
      </c>
      <c r="AJ59" s="44">
        <f t="shared" si="12"/>
        <v>6</v>
      </c>
      <c r="AK59" s="47">
        <f t="shared" si="13"/>
        <v>49.862558937729034</v>
      </c>
      <c r="AL59" s="44">
        <f t="shared" si="14"/>
        <v>6</v>
      </c>
      <c r="AM59" s="48">
        <f t="shared" si="15"/>
        <v>7.41240157480315</v>
      </c>
      <c r="AN59" s="44">
        <f t="shared" si="16"/>
        <v>24</v>
      </c>
      <c r="AO59" s="47">
        <f t="shared" si="17"/>
        <v>96</v>
      </c>
      <c r="AP59" s="54">
        <f t="shared" si="18"/>
        <v>2.2857142857142856</v>
      </c>
      <c r="AQ59" s="69">
        <f t="shared" si="19"/>
        <v>3.5</v>
      </c>
      <c r="AR59" s="46">
        <f t="shared" si="20"/>
        <v>9.6211275016187408</v>
      </c>
      <c r="AS59" s="44">
        <f t="shared" si="21"/>
        <v>6</v>
      </c>
      <c r="AT59" s="47">
        <f t="shared" si="22"/>
        <v>49.862558937729034</v>
      </c>
      <c r="AU59" s="44">
        <f t="shared" si="23"/>
        <v>12</v>
      </c>
      <c r="AV59" s="48">
        <f t="shared" si="24"/>
        <v>6.625</v>
      </c>
      <c r="AW59" s="44">
        <f t="shared" si="0"/>
        <v>24</v>
      </c>
      <c r="AX59" s="44">
        <f t="shared" si="25"/>
        <v>6</v>
      </c>
      <c r="AY59" s="44">
        <f t="shared" si="26"/>
        <v>12</v>
      </c>
      <c r="AZ59" s="47">
        <f t="shared" si="27"/>
        <v>120</v>
      </c>
      <c r="BA59" s="49">
        <f t="shared" si="28"/>
        <v>2.8571428571428572</v>
      </c>
      <c r="BB59" s="69">
        <f t="shared" si="29"/>
        <v>3.5</v>
      </c>
      <c r="BC59" s="46">
        <f t="shared" si="30"/>
        <v>9.6211275016187408</v>
      </c>
      <c r="BD59" s="44">
        <f t="shared" si="31"/>
        <v>6</v>
      </c>
      <c r="BE59" s="47">
        <f t="shared" si="32"/>
        <v>49.862558937729034</v>
      </c>
      <c r="BF59" s="44">
        <f t="shared" si="33"/>
        <v>6</v>
      </c>
      <c r="BG59" s="48">
        <f t="shared" si="34"/>
        <v>7.41240157480315</v>
      </c>
      <c r="BH59" s="48">
        <f t="shared" si="35"/>
        <v>12</v>
      </c>
      <c r="BI59" s="44">
        <f t="shared" si="36"/>
        <v>6</v>
      </c>
      <c r="BJ59" s="44">
        <f t="shared" si="37"/>
        <v>12</v>
      </c>
      <c r="BK59" s="44">
        <f t="shared" si="38"/>
        <v>102</v>
      </c>
      <c r="BL59" s="49">
        <f t="shared" si="39"/>
        <v>2.4285714285714284</v>
      </c>
    </row>
    <row r="60" spans="2:64" x14ac:dyDescent="0.25">
      <c r="X60" s="38">
        <v>56</v>
      </c>
      <c r="Y60" s="69">
        <f t="shared" si="1"/>
        <v>3.5</v>
      </c>
      <c r="Z60" s="46">
        <f t="shared" si="2"/>
        <v>9.6211275016187408</v>
      </c>
      <c r="AA60" s="44">
        <f t="shared" si="3"/>
        <v>6</v>
      </c>
      <c r="AB60" s="47">
        <f t="shared" si="4"/>
        <v>49.862558937729034</v>
      </c>
      <c r="AC60" s="44">
        <f t="shared" si="5"/>
        <v>12.600000000000001</v>
      </c>
      <c r="AD60" s="48">
        <f t="shared" si="6"/>
        <v>6.625</v>
      </c>
      <c r="AE60" s="44">
        <f t="shared" si="7"/>
        <v>37.799999999999997</v>
      </c>
      <c r="AF60" s="47">
        <f t="shared" si="8"/>
        <v>114</v>
      </c>
      <c r="AG60" s="49">
        <f t="shared" si="9"/>
        <v>2.7142857142857144</v>
      </c>
      <c r="AH60" s="69">
        <f t="shared" si="10"/>
        <v>3.5</v>
      </c>
      <c r="AI60" s="46">
        <f t="shared" si="11"/>
        <v>9.6211275016187408</v>
      </c>
      <c r="AJ60" s="44">
        <f t="shared" si="12"/>
        <v>6</v>
      </c>
      <c r="AK60" s="47">
        <f t="shared" si="13"/>
        <v>49.862558937729034</v>
      </c>
      <c r="AL60" s="44">
        <f t="shared" si="14"/>
        <v>6</v>
      </c>
      <c r="AM60" s="48">
        <f t="shared" si="15"/>
        <v>7.41240157480315</v>
      </c>
      <c r="AN60" s="44">
        <f t="shared" si="16"/>
        <v>24</v>
      </c>
      <c r="AO60" s="47">
        <f t="shared" si="17"/>
        <v>96</v>
      </c>
      <c r="AP60" s="54">
        <f t="shared" si="18"/>
        <v>2.2857142857142856</v>
      </c>
      <c r="AQ60" s="69">
        <f t="shared" si="19"/>
        <v>3.5</v>
      </c>
      <c r="AR60" s="46">
        <f t="shared" si="20"/>
        <v>9.6211275016187408</v>
      </c>
      <c r="AS60" s="44">
        <f t="shared" si="21"/>
        <v>6</v>
      </c>
      <c r="AT60" s="47">
        <f t="shared" si="22"/>
        <v>49.862558937729034</v>
      </c>
      <c r="AU60" s="44">
        <f t="shared" si="23"/>
        <v>12</v>
      </c>
      <c r="AV60" s="48">
        <f t="shared" si="24"/>
        <v>6.625</v>
      </c>
      <c r="AW60" s="44">
        <f t="shared" si="0"/>
        <v>24</v>
      </c>
      <c r="AX60" s="44">
        <f t="shared" si="25"/>
        <v>6</v>
      </c>
      <c r="AY60" s="44">
        <f t="shared" si="26"/>
        <v>12</v>
      </c>
      <c r="AZ60" s="47">
        <f t="shared" si="27"/>
        <v>120</v>
      </c>
      <c r="BA60" s="49">
        <f t="shared" si="28"/>
        <v>2.8571428571428572</v>
      </c>
      <c r="BB60" s="69">
        <f t="shared" si="29"/>
        <v>3.5</v>
      </c>
      <c r="BC60" s="46">
        <f t="shared" si="30"/>
        <v>9.6211275016187408</v>
      </c>
      <c r="BD60" s="44">
        <f t="shared" si="31"/>
        <v>6</v>
      </c>
      <c r="BE60" s="47">
        <f t="shared" si="32"/>
        <v>49.862558937729034</v>
      </c>
      <c r="BF60" s="44">
        <f t="shared" si="33"/>
        <v>6</v>
      </c>
      <c r="BG60" s="48">
        <f t="shared" si="34"/>
        <v>7.41240157480315</v>
      </c>
      <c r="BH60" s="48">
        <f t="shared" si="35"/>
        <v>12</v>
      </c>
      <c r="BI60" s="44">
        <f t="shared" si="36"/>
        <v>6</v>
      </c>
      <c r="BJ60" s="44">
        <f t="shared" si="37"/>
        <v>12</v>
      </c>
      <c r="BK60" s="44">
        <f t="shared" si="38"/>
        <v>102</v>
      </c>
      <c r="BL60" s="49">
        <f t="shared" si="39"/>
        <v>2.4285714285714284</v>
      </c>
    </row>
    <row r="61" spans="2:64" x14ac:dyDescent="0.25">
      <c r="X61" s="38">
        <v>57</v>
      </c>
      <c r="Y61" s="69">
        <f t="shared" si="1"/>
        <v>3.5</v>
      </c>
      <c r="Z61" s="46">
        <f t="shared" si="2"/>
        <v>9.6211275016187408</v>
      </c>
      <c r="AA61" s="44">
        <f t="shared" si="3"/>
        <v>6</v>
      </c>
      <c r="AB61" s="47">
        <f t="shared" si="4"/>
        <v>49.862558937729034</v>
      </c>
      <c r="AC61" s="44">
        <f t="shared" si="5"/>
        <v>12.600000000000001</v>
      </c>
      <c r="AD61" s="48">
        <f t="shared" si="6"/>
        <v>6.625</v>
      </c>
      <c r="AE61" s="44">
        <f t="shared" si="7"/>
        <v>37.799999999999997</v>
      </c>
      <c r="AF61" s="47">
        <f t="shared" si="8"/>
        <v>114</v>
      </c>
      <c r="AG61" s="49">
        <f t="shared" si="9"/>
        <v>2.7142857142857144</v>
      </c>
      <c r="AH61" s="69">
        <f t="shared" si="10"/>
        <v>3.5</v>
      </c>
      <c r="AI61" s="46">
        <f t="shared" si="11"/>
        <v>9.6211275016187408</v>
      </c>
      <c r="AJ61" s="44">
        <f t="shared" si="12"/>
        <v>6</v>
      </c>
      <c r="AK61" s="47">
        <f t="shared" si="13"/>
        <v>49.862558937729034</v>
      </c>
      <c r="AL61" s="44">
        <f t="shared" si="14"/>
        <v>6</v>
      </c>
      <c r="AM61" s="48">
        <f t="shared" si="15"/>
        <v>7.41240157480315</v>
      </c>
      <c r="AN61" s="44">
        <f t="shared" si="16"/>
        <v>24</v>
      </c>
      <c r="AO61" s="47">
        <f t="shared" si="17"/>
        <v>96</v>
      </c>
      <c r="AP61" s="54">
        <f t="shared" si="18"/>
        <v>2.2857142857142856</v>
      </c>
      <c r="AQ61" s="69">
        <f t="shared" si="19"/>
        <v>3.5</v>
      </c>
      <c r="AR61" s="46">
        <f t="shared" si="20"/>
        <v>9.6211275016187408</v>
      </c>
      <c r="AS61" s="44">
        <f t="shared" si="21"/>
        <v>6</v>
      </c>
      <c r="AT61" s="47">
        <f t="shared" si="22"/>
        <v>49.862558937729034</v>
      </c>
      <c r="AU61" s="44">
        <f t="shared" si="23"/>
        <v>12</v>
      </c>
      <c r="AV61" s="48">
        <f t="shared" si="24"/>
        <v>6.625</v>
      </c>
      <c r="AW61" s="44">
        <f t="shared" si="0"/>
        <v>24</v>
      </c>
      <c r="AX61" s="44">
        <f t="shared" si="25"/>
        <v>6</v>
      </c>
      <c r="AY61" s="44">
        <f t="shared" si="26"/>
        <v>12</v>
      </c>
      <c r="AZ61" s="47">
        <f t="shared" si="27"/>
        <v>120</v>
      </c>
      <c r="BA61" s="49">
        <f t="shared" si="28"/>
        <v>2.8571428571428572</v>
      </c>
      <c r="BB61" s="69">
        <f t="shared" si="29"/>
        <v>3.5</v>
      </c>
      <c r="BC61" s="46">
        <f t="shared" si="30"/>
        <v>9.6211275016187408</v>
      </c>
      <c r="BD61" s="44">
        <f t="shared" si="31"/>
        <v>6</v>
      </c>
      <c r="BE61" s="47">
        <f t="shared" si="32"/>
        <v>49.862558937729034</v>
      </c>
      <c r="BF61" s="44">
        <f t="shared" si="33"/>
        <v>6</v>
      </c>
      <c r="BG61" s="48">
        <f t="shared" si="34"/>
        <v>7.41240157480315</v>
      </c>
      <c r="BH61" s="48">
        <f t="shared" si="35"/>
        <v>12</v>
      </c>
      <c r="BI61" s="44">
        <f t="shared" si="36"/>
        <v>6</v>
      </c>
      <c r="BJ61" s="44">
        <f t="shared" si="37"/>
        <v>12</v>
      </c>
      <c r="BK61" s="44">
        <f t="shared" si="38"/>
        <v>102</v>
      </c>
      <c r="BL61" s="49">
        <f t="shared" si="39"/>
        <v>2.4285714285714284</v>
      </c>
    </row>
    <row r="62" spans="2:64" x14ac:dyDescent="0.25">
      <c r="X62" s="38">
        <v>58</v>
      </c>
      <c r="Y62" s="69">
        <f t="shared" si="1"/>
        <v>3.5</v>
      </c>
      <c r="Z62" s="46">
        <f t="shared" si="2"/>
        <v>9.6211275016187408</v>
      </c>
      <c r="AA62" s="44">
        <f t="shared" si="3"/>
        <v>6</v>
      </c>
      <c r="AB62" s="47">
        <f t="shared" si="4"/>
        <v>49.862558937729034</v>
      </c>
      <c r="AC62" s="44">
        <f t="shared" si="5"/>
        <v>12.600000000000001</v>
      </c>
      <c r="AD62" s="48">
        <f t="shared" si="6"/>
        <v>6.625</v>
      </c>
      <c r="AE62" s="44">
        <f t="shared" si="7"/>
        <v>37.799999999999997</v>
      </c>
      <c r="AF62" s="47">
        <f t="shared" si="8"/>
        <v>114</v>
      </c>
      <c r="AG62" s="49">
        <f t="shared" si="9"/>
        <v>2.7142857142857144</v>
      </c>
      <c r="AH62" s="69">
        <f t="shared" si="10"/>
        <v>3.5</v>
      </c>
      <c r="AI62" s="46">
        <f t="shared" si="11"/>
        <v>9.6211275016187408</v>
      </c>
      <c r="AJ62" s="44">
        <f t="shared" si="12"/>
        <v>6</v>
      </c>
      <c r="AK62" s="47">
        <f t="shared" si="13"/>
        <v>49.862558937729034</v>
      </c>
      <c r="AL62" s="44">
        <f t="shared" si="14"/>
        <v>6</v>
      </c>
      <c r="AM62" s="48">
        <f t="shared" si="15"/>
        <v>7.41240157480315</v>
      </c>
      <c r="AN62" s="44">
        <f t="shared" si="16"/>
        <v>24</v>
      </c>
      <c r="AO62" s="47">
        <f t="shared" si="17"/>
        <v>96</v>
      </c>
      <c r="AP62" s="54">
        <f t="shared" si="18"/>
        <v>2.2857142857142856</v>
      </c>
      <c r="AQ62" s="69">
        <f t="shared" si="19"/>
        <v>3.5</v>
      </c>
      <c r="AR62" s="46">
        <f t="shared" si="20"/>
        <v>9.6211275016187408</v>
      </c>
      <c r="AS62" s="44">
        <f t="shared" si="21"/>
        <v>6</v>
      </c>
      <c r="AT62" s="47">
        <f t="shared" si="22"/>
        <v>49.862558937729034</v>
      </c>
      <c r="AU62" s="44">
        <f t="shared" si="23"/>
        <v>12</v>
      </c>
      <c r="AV62" s="48">
        <f t="shared" si="24"/>
        <v>6.625</v>
      </c>
      <c r="AW62" s="44">
        <f t="shared" si="0"/>
        <v>24</v>
      </c>
      <c r="AX62" s="44">
        <f t="shared" si="25"/>
        <v>6</v>
      </c>
      <c r="AY62" s="44">
        <f t="shared" si="26"/>
        <v>12</v>
      </c>
      <c r="AZ62" s="47">
        <f t="shared" si="27"/>
        <v>120</v>
      </c>
      <c r="BA62" s="49">
        <f t="shared" si="28"/>
        <v>2.8571428571428572</v>
      </c>
      <c r="BB62" s="69">
        <f t="shared" si="29"/>
        <v>3.5</v>
      </c>
      <c r="BC62" s="46">
        <f t="shared" si="30"/>
        <v>9.6211275016187408</v>
      </c>
      <c r="BD62" s="44">
        <f t="shared" si="31"/>
        <v>6</v>
      </c>
      <c r="BE62" s="47">
        <f t="shared" si="32"/>
        <v>49.862558937729034</v>
      </c>
      <c r="BF62" s="44">
        <f t="shared" si="33"/>
        <v>6</v>
      </c>
      <c r="BG62" s="48">
        <f t="shared" si="34"/>
        <v>7.41240157480315</v>
      </c>
      <c r="BH62" s="48">
        <f t="shared" si="35"/>
        <v>12</v>
      </c>
      <c r="BI62" s="44">
        <f t="shared" si="36"/>
        <v>6</v>
      </c>
      <c r="BJ62" s="44">
        <f t="shared" si="37"/>
        <v>12</v>
      </c>
      <c r="BK62" s="44">
        <f t="shared" si="38"/>
        <v>102</v>
      </c>
      <c r="BL62" s="49">
        <f t="shared" si="39"/>
        <v>2.4285714285714284</v>
      </c>
    </row>
    <row r="63" spans="2:64" x14ac:dyDescent="0.25">
      <c r="X63" s="38">
        <v>59</v>
      </c>
      <c r="Y63" s="69">
        <f t="shared" si="1"/>
        <v>3.5</v>
      </c>
      <c r="Z63" s="46">
        <f t="shared" si="2"/>
        <v>9.6211275016187408</v>
      </c>
      <c r="AA63" s="44">
        <f t="shared" si="3"/>
        <v>6</v>
      </c>
      <c r="AB63" s="47">
        <f t="shared" si="4"/>
        <v>49.862558937729034</v>
      </c>
      <c r="AC63" s="44">
        <f t="shared" si="5"/>
        <v>12.600000000000001</v>
      </c>
      <c r="AD63" s="48">
        <f t="shared" si="6"/>
        <v>6.625</v>
      </c>
      <c r="AE63" s="44">
        <f t="shared" si="7"/>
        <v>37.799999999999997</v>
      </c>
      <c r="AF63" s="47">
        <f t="shared" si="8"/>
        <v>114</v>
      </c>
      <c r="AG63" s="49">
        <f t="shared" si="9"/>
        <v>2.7142857142857144</v>
      </c>
      <c r="AH63" s="69">
        <f t="shared" si="10"/>
        <v>3.5</v>
      </c>
      <c r="AI63" s="46">
        <f t="shared" si="11"/>
        <v>9.6211275016187408</v>
      </c>
      <c r="AJ63" s="44">
        <f t="shared" si="12"/>
        <v>6</v>
      </c>
      <c r="AK63" s="47">
        <f t="shared" si="13"/>
        <v>49.862558937729034</v>
      </c>
      <c r="AL63" s="44">
        <f t="shared" si="14"/>
        <v>6</v>
      </c>
      <c r="AM63" s="48">
        <f t="shared" si="15"/>
        <v>7.41240157480315</v>
      </c>
      <c r="AN63" s="44">
        <f t="shared" si="16"/>
        <v>24</v>
      </c>
      <c r="AO63" s="47">
        <f t="shared" si="17"/>
        <v>96</v>
      </c>
      <c r="AP63" s="54">
        <f t="shared" si="18"/>
        <v>2.2857142857142856</v>
      </c>
      <c r="AQ63" s="69">
        <f t="shared" si="19"/>
        <v>3.5</v>
      </c>
      <c r="AR63" s="46">
        <f t="shared" si="20"/>
        <v>9.6211275016187408</v>
      </c>
      <c r="AS63" s="44">
        <f t="shared" si="21"/>
        <v>6</v>
      </c>
      <c r="AT63" s="47">
        <f t="shared" si="22"/>
        <v>49.862558937729034</v>
      </c>
      <c r="AU63" s="44">
        <f t="shared" si="23"/>
        <v>12</v>
      </c>
      <c r="AV63" s="48">
        <f t="shared" si="24"/>
        <v>6.625</v>
      </c>
      <c r="AW63" s="44">
        <f t="shared" si="0"/>
        <v>24</v>
      </c>
      <c r="AX63" s="44">
        <f t="shared" si="25"/>
        <v>6</v>
      </c>
      <c r="AY63" s="44">
        <f t="shared" si="26"/>
        <v>12</v>
      </c>
      <c r="AZ63" s="47">
        <f t="shared" si="27"/>
        <v>120</v>
      </c>
      <c r="BA63" s="49">
        <f t="shared" si="28"/>
        <v>2.8571428571428572</v>
      </c>
      <c r="BB63" s="69">
        <f t="shared" si="29"/>
        <v>3.5</v>
      </c>
      <c r="BC63" s="46">
        <f t="shared" si="30"/>
        <v>9.6211275016187408</v>
      </c>
      <c r="BD63" s="44">
        <f t="shared" si="31"/>
        <v>6</v>
      </c>
      <c r="BE63" s="47">
        <f t="shared" si="32"/>
        <v>49.862558937729034</v>
      </c>
      <c r="BF63" s="44">
        <f t="shared" si="33"/>
        <v>6</v>
      </c>
      <c r="BG63" s="48">
        <f t="shared" si="34"/>
        <v>7.41240157480315</v>
      </c>
      <c r="BH63" s="48">
        <f t="shared" si="35"/>
        <v>12</v>
      </c>
      <c r="BI63" s="44">
        <f t="shared" si="36"/>
        <v>6</v>
      </c>
      <c r="BJ63" s="44">
        <f t="shared" si="37"/>
        <v>12</v>
      </c>
      <c r="BK63" s="44">
        <f t="shared" si="38"/>
        <v>102</v>
      </c>
      <c r="BL63" s="49">
        <f t="shared" si="39"/>
        <v>2.4285714285714284</v>
      </c>
    </row>
    <row r="64" spans="2:64" x14ac:dyDescent="0.25">
      <c r="X64" s="38">
        <v>60</v>
      </c>
      <c r="Y64" s="69">
        <f t="shared" si="1"/>
        <v>3.5</v>
      </c>
      <c r="Z64" s="46">
        <f t="shared" si="2"/>
        <v>9.6211275016187408</v>
      </c>
      <c r="AA64" s="44">
        <f t="shared" si="3"/>
        <v>6</v>
      </c>
      <c r="AB64" s="47">
        <f t="shared" si="4"/>
        <v>49.862558937729034</v>
      </c>
      <c r="AC64" s="44">
        <f t="shared" si="5"/>
        <v>12.600000000000001</v>
      </c>
      <c r="AD64" s="48">
        <f t="shared" si="6"/>
        <v>6.625</v>
      </c>
      <c r="AE64" s="44">
        <f t="shared" si="7"/>
        <v>37.799999999999997</v>
      </c>
      <c r="AF64" s="47">
        <f t="shared" si="8"/>
        <v>114</v>
      </c>
      <c r="AG64" s="49">
        <f t="shared" si="9"/>
        <v>2.7142857142857144</v>
      </c>
      <c r="AH64" s="69">
        <f t="shared" si="10"/>
        <v>3.5</v>
      </c>
      <c r="AI64" s="46">
        <f t="shared" si="11"/>
        <v>9.6211275016187408</v>
      </c>
      <c r="AJ64" s="44">
        <f t="shared" si="12"/>
        <v>6</v>
      </c>
      <c r="AK64" s="47">
        <f t="shared" si="13"/>
        <v>49.862558937729034</v>
      </c>
      <c r="AL64" s="44">
        <f t="shared" si="14"/>
        <v>6</v>
      </c>
      <c r="AM64" s="48">
        <f t="shared" si="15"/>
        <v>7.41240157480315</v>
      </c>
      <c r="AN64" s="44">
        <f t="shared" si="16"/>
        <v>24</v>
      </c>
      <c r="AO64" s="47">
        <f t="shared" si="17"/>
        <v>96</v>
      </c>
      <c r="AP64" s="54">
        <f t="shared" si="18"/>
        <v>2.2857142857142856</v>
      </c>
      <c r="AQ64" s="69">
        <f t="shared" si="19"/>
        <v>3.5</v>
      </c>
      <c r="AR64" s="46">
        <f t="shared" si="20"/>
        <v>9.6211275016187408</v>
      </c>
      <c r="AS64" s="44">
        <f t="shared" si="21"/>
        <v>6</v>
      </c>
      <c r="AT64" s="47">
        <f t="shared" si="22"/>
        <v>49.862558937729034</v>
      </c>
      <c r="AU64" s="44">
        <f t="shared" si="23"/>
        <v>12</v>
      </c>
      <c r="AV64" s="48">
        <f t="shared" si="24"/>
        <v>6.625</v>
      </c>
      <c r="AW64" s="44">
        <f t="shared" si="0"/>
        <v>24</v>
      </c>
      <c r="AX64" s="44">
        <f t="shared" si="25"/>
        <v>6</v>
      </c>
      <c r="AY64" s="44">
        <f t="shared" si="26"/>
        <v>12</v>
      </c>
      <c r="AZ64" s="47">
        <f t="shared" si="27"/>
        <v>120</v>
      </c>
      <c r="BA64" s="49">
        <f t="shared" si="28"/>
        <v>2.8571428571428572</v>
      </c>
      <c r="BB64" s="69">
        <f t="shared" si="29"/>
        <v>3.5</v>
      </c>
      <c r="BC64" s="46">
        <f t="shared" si="30"/>
        <v>9.6211275016187408</v>
      </c>
      <c r="BD64" s="44">
        <f t="shared" si="31"/>
        <v>6</v>
      </c>
      <c r="BE64" s="47">
        <f t="shared" si="32"/>
        <v>49.862558937729034</v>
      </c>
      <c r="BF64" s="44">
        <f t="shared" si="33"/>
        <v>6</v>
      </c>
      <c r="BG64" s="48">
        <f t="shared" si="34"/>
        <v>7.41240157480315</v>
      </c>
      <c r="BH64" s="48">
        <f t="shared" si="35"/>
        <v>12</v>
      </c>
      <c r="BI64" s="44">
        <f t="shared" si="36"/>
        <v>6</v>
      </c>
      <c r="BJ64" s="44">
        <f t="shared" si="37"/>
        <v>12</v>
      </c>
      <c r="BK64" s="44">
        <f t="shared" si="38"/>
        <v>102</v>
      </c>
      <c r="BL64" s="49">
        <f t="shared" si="39"/>
        <v>2.4285714285714284</v>
      </c>
    </row>
    <row r="65" spans="24:64" x14ac:dyDescent="0.25">
      <c r="X65" s="38">
        <v>61</v>
      </c>
      <c r="Y65" s="69">
        <f t="shared" si="1"/>
        <v>3.5</v>
      </c>
      <c r="Z65" s="46">
        <f t="shared" si="2"/>
        <v>9.6211275016187408</v>
      </c>
      <c r="AA65" s="44">
        <f t="shared" si="3"/>
        <v>6</v>
      </c>
      <c r="AB65" s="47">
        <f t="shared" si="4"/>
        <v>49.862558937729034</v>
      </c>
      <c r="AC65" s="44">
        <f t="shared" si="5"/>
        <v>12.600000000000001</v>
      </c>
      <c r="AD65" s="48">
        <f t="shared" si="6"/>
        <v>6.625</v>
      </c>
      <c r="AE65" s="44">
        <f t="shared" si="7"/>
        <v>37.799999999999997</v>
      </c>
      <c r="AF65" s="47">
        <f t="shared" si="8"/>
        <v>114</v>
      </c>
      <c r="AG65" s="49">
        <f t="shared" si="9"/>
        <v>2.7142857142857144</v>
      </c>
      <c r="AH65" s="69">
        <f t="shared" si="10"/>
        <v>3.5</v>
      </c>
      <c r="AI65" s="46">
        <f t="shared" si="11"/>
        <v>9.6211275016187408</v>
      </c>
      <c r="AJ65" s="44">
        <f t="shared" si="12"/>
        <v>6</v>
      </c>
      <c r="AK65" s="47">
        <f t="shared" si="13"/>
        <v>49.862558937729034</v>
      </c>
      <c r="AL65" s="44">
        <f t="shared" si="14"/>
        <v>6</v>
      </c>
      <c r="AM65" s="48">
        <f t="shared" si="15"/>
        <v>7.41240157480315</v>
      </c>
      <c r="AN65" s="44">
        <f t="shared" si="16"/>
        <v>24</v>
      </c>
      <c r="AO65" s="47">
        <f t="shared" si="17"/>
        <v>96</v>
      </c>
      <c r="AP65" s="54">
        <f t="shared" si="18"/>
        <v>2.2857142857142856</v>
      </c>
      <c r="AQ65" s="69">
        <f t="shared" si="19"/>
        <v>3.5</v>
      </c>
      <c r="AR65" s="46">
        <f t="shared" si="20"/>
        <v>9.6211275016187408</v>
      </c>
      <c r="AS65" s="44">
        <f t="shared" si="21"/>
        <v>6</v>
      </c>
      <c r="AT65" s="47">
        <f t="shared" si="22"/>
        <v>49.862558937729034</v>
      </c>
      <c r="AU65" s="44">
        <f t="shared" si="23"/>
        <v>12</v>
      </c>
      <c r="AV65" s="48">
        <f t="shared" si="24"/>
        <v>6.625</v>
      </c>
      <c r="AW65" s="44">
        <f t="shared" si="0"/>
        <v>24</v>
      </c>
      <c r="AX65" s="44">
        <f t="shared" si="25"/>
        <v>6</v>
      </c>
      <c r="AY65" s="44">
        <f t="shared" si="26"/>
        <v>12</v>
      </c>
      <c r="AZ65" s="47">
        <f t="shared" si="27"/>
        <v>120</v>
      </c>
      <c r="BA65" s="49">
        <f t="shared" si="28"/>
        <v>2.8571428571428572</v>
      </c>
      <c r="BB65" s="69">
        <f t="shared" si="29"/>
        <v>3.5</v>
      </c>
      <c r="BC65" s="46">
        <f t="shared" si="30"/>
        <v>9.6211275016187408</v>
      </c>
      <c r="BD65" s="44">
        <f t="shared" si="31"/>
        <v>6</v>
      </c>
      <c r="BE65" s="47">
        <f t="shared" si="32"/>
        <v>49.862558937729034</v>
      </c>
      <c r="BF65" s="44">
        <f t="shared" si="33"/>
        <v>6</v>
      </c>
      <c r="BG65" s="48">
        <f t="shared" si="34"/>
        <v>7.41240157480315</v>
      </c>
      <c r="BH65" s="48">
        <f t="shared" si="35"/>
        <v>12</v>
      </c>
      <c r="BI65" s="44">
        <f t="shared" si="36"/>
        <v>6</v>
      </c>
      <c r="BJ65" s="44">
        <f t="shared" si="37"/>
        <v>12</v>
      </c>
      <c r="BK65" s="44">
        <f t="shared" si="38"/>
        <v>102</v>
      </c>
      <c r="BL65" s="49">
        <f t="shared" si="39"/>
        <v>2.4285714285714284</v>
      </c>
    </row>
    <row r="66" spans="24:64" x14ac:dyDescent="0.25">
      <c r="X66" s="38">
        <v>62</v>
      </c>
      <c r="Y66" s="69">
        <f t="shared" si="1"/>
        <v>3.5</v>
      </c>
      <c r="Z66" s="46">
        <f t="shared" si="2"/>
        <v>9.6211275016187408</v>
      </c>
      <c r="AA66" s="44">
        <f t="shared" si="3"/>
        <v>6</v>
      </c>
      <c r="AB66" s="47">
        <f t="shared" si="4"/>
        <v>49.862558937729034</v>
      </c>
      <c r="AC66" s="44">
        <f t="shared" si="5"/>
        <v>12.600000000000001</v>
      </c>
      <c r="AD66" s="48">
        <f t="shared" si="6"/>
        <v>6.625</v>
      </c>
      <c r="AE66" s="44">
        <f t="shared" si="7"/>
        <v>37.799999999999997</v>
      </c>
      <c r="AF66" s="47">
        <f t="shared" si="8"/>
        <v>114</v>
      </c>
      <c r="AG66" s="49">
        <f t="shared" si="9"/>
        <v>2.7142857142857144</v>
      </c>
      <c r="AH66" s="69">
        <f t="shared" si="10"/>
        <v>3.5</v>
      </c>
      <c r="AI66" s="46">
        <f t="shared" si="11"/>
        <v>9.6211275016187408</v>
      </c>
      <c r="AJ66" s="44">
        <f t="shared" si="12"/>
        <v>6</v>
      </c>
      <c r="AK66" s="47">
        <f t="shared" si="13"/>
        <v>49.862558937729034</v>
      </c>
      <c r="AL66" s="44">
        <f t="shared" si="14"/>
        <v>6</v>
      </c>
      <c r="AM66" s="48">
        <f t="shared" si="15"/>
        <v>7.41240157480315</v>
      </c>
      <c r="AN66" s="44">
        <f t="shared" si="16"/>
        <v>24</v>
      </c>
      <c r="AO66" s="47">
        <f t="shared" si="17"/>
        <v>96</v>
      </c>
      <c r="AP66" s="54">
        <f t="shared" si="18"/>
        <v>2.2857142857142856</v>
      </c>
      <c r="AQ66" s="69">
        <f t="shared" si="19"/>
        <v>3.5</v>
      </c>
      <c r="AR66" s="46">
        <f t="shared" si="20"/>
        <v>9.6211275016187408</v>
      </c>
      <c r="AS66" s="44">
        <f t="shared" si="21"/>
        <v>6</v>
      </c>
      <c r="AT66" s="47">
        <f t="shared" si="22"/>
        <v>49.862558937729034</v>
      </c>
      <c r="AU66" s="44">
        <f t="shared" si="23"/>
        <v>12</v>
      </c>
      <c r="AV66" s="48">
        <f t="shared" si="24"/>
        <v>6.625</v>
      </c>
      <c r="AW66" s="44">
        <f t="shared" si="0"/>
        <v>24</v>
      </c>
      <c r="AX66" s="44">
        <f t="shared" si="25"/>
        <v>6</v>
      </c>
      <c r="AY66" s="44">
        <f t="shared" si="26"/>
        <v>12</v>
      </c>
      <c r="AZ66" s="47">
        <f t="shared" si="27"/>
        <v>120</v>
      </c>
      <c r="BA66" s="49">
        <f t="shared" si="28"/>
        <v>2.8571428571428572</v>
      </c>
      <c r="BB66" s="69">
        <f t="shared" si="29"/>
        <v>3.5</v>
      </c>
      <c r="BC66" s="46">
        <f t="shared" si="30"/>
        <v>9.6211275016187408</v>
      </c>
      <c r="BD66" s="44">
        <f t="shared" si="31"/>
        <v>6</v>
      </c>
      <c r="BE66" s="47">
        <f t="shared" si="32"/>
        <v>49.862558937729034</v>
      </c>
      <c r="BF66" s="44">
        <f t="shared" si="33"/>
        <v>6</v>
      </c>
      <c r="BG66" s="48">
        <f t="shared" si="34"/>
        <v>7.41240157480315</v>
      </c>
      <c r="BH66" s="48">
        <f t="shared" si="35"/>
        <v>12</v>
      </c>
      <c r="BI66" s="44">
        <f t="shared" si="36"/>
        <v>6</v>
      </c>
      <c r="BJ66" s="44">
        <f t="shared" si="37"/>
        <v>12</v>
      </c>
      <c r="BK66" s="44">
        <f t="shared" si="38"/>
        <v>102</v>
      </c>
      <c r="BL66" s="49">
        <f t="shared" si="39"/>
        <v>2.4285714285714284</v>
      </c>
    </row>
    <row r="67" spans="24:64" x14ac:dyDescent="0.25">
      <c r="X67" s="38">
        <v>63</v>
      </c>
      <c r="Y67" s="69">
        <f t="shared" si="1"/>
        <v>3.5</v>
      </c>
      <c r="Z67" s="46">
        <f t="shared" si="2"/>
        <v>9.6211275016187408</v>
      </c>
      <c r="AA67" s="44">
        <f t="shared" si="3"/>
        <v>6</v>
      </c>
      <c r="AB67" s="47">
        <f t="shared" si="4"/>
        <v>49.862558937729034</v>
      </c>
      <c r="AC67" s="44">
        <f t="shared" si="5"/>
        <v>12.600000000000001</v>
      </c>
      <c r="AD67" s="48">
        <f t="shared" si="6"/>
        <v>6.625</v>
      </c>
      <c r="AE67" s="44">
        <f t="shared" si="7"/>
        <v>37.799999999999997</v>
      </c>
      <c r="AF67" s="47">
        <f t="shared" si="8"/>
        <v>114</v>
      </c>
      <c r="AG67" s="49">
        <f t="shared" si="9"/>
        <v>2.7142857142857144</v>
      </c>
      <c r="AH67" s="69">
        <f t="shared" si="10"/>
        <v>3.5</v>
      </c>
      <c r="AI67" s="46">
        <f t="shared" si="11"/>
        <v>9.6211275016187408</v>
      </c>
      <c r="AJ67" s="44">
        <f t="shared" si="12"/>
        <v>6</v>
      </c>
      <c r="AK67" s="47">
        <f t="shared" si="13"/>
        <v>49.862558937729034</v>
      </c>
      <c r="AL67" s="44">
        <f t="shared" si="14"/>
        <v>6</v>
      </c>
      <c r="AM67" s="48">
        <f t="shared" si="15"/>
        <v>7.41240157480315</v>
      </c>
      <c r="AN67" s="44">
        <f t="shared" si="16"/>
        <v>24</v>
      </c>
      <c r="AO67" s="47">
        <f t="shared" si="17"/>
        <v>96</v>
      </c>
      <c r="AP67" s="54">
        <f t="shared" si="18"/>
        <v>2.2857142857142856</v>
      </c>
      <c r="AQ67" s="69">
        <f t="shared" si="19"/>
        <v>3.5</v>
      </c>
      <c r="AR67" s="46">
        <f t="shared" si="20"/>
        <v>9.6211275016187408</v>
      </c>
      <c r="AS67" s="44">
        <f t="shared" si="21"/>
        <v>6</v>
      </c>
      <c r="AT67" s="47">
        <f t="shared" si="22"/>
        <v>49.862558937729034</v>
      </c>
      <c r="AU67" s="44">
        <f t="shared" si="23"/>
        <v>12</v>
      </c>
      <c r="AV67" s="48">
        <f t="shared" si="24"/>
        <v>6.625</v>
      </c>
      <c r="AW67" s="44">
        <f t="shared" si="0"/>
        <v>24</v>
      </c>
      <c r="AX67" s="44">
        <f t="shared" si="25"/>
        <v>6</v>
      </c>
      <c r="AY67" s="44">
        <f t="shared" si="26"/>
        <v>12</v>
      </c>
      <c r="AZ67" s="47">
        <f t="shared" si="27"/>
        <v>120</v>
      </c>
      <c r="BA67" s="49">
        <f t="shared" si="28"/>
        <v>2.8571428571428572</v>
      </c>
      <c r="BB67" s="69">
        <f t="shared" si="29"/>
        <v>3.5</v>
      </c>
      <c r="BC67" s="46">
        <f t="shared" si="30"/>
        <v>9.6211275016187408</v>
      </c>
      <c r="BD67" s="44">
        <f t="shared" si="31"/>
        <v>6</v>
      </c>
      <c r="BE67" s="47">
        <f t="shared" si="32"/>
        <v>49.862558937729034</v>
      </c>
      <c r="BF67" s="44">
        <f t="shared" si="33"/>
        <v>6</v>
      </c>
      <c r="BG67" s="48">
        <f t="shared" si="34"/>
        <v>7.41240157480315</v>
      </c>
      <c r="BH67" s="48">
        <f t="shared" si="35"/>
        <v>12</v>
      </c>
      <c r="BI67" s="44">
        <f t="shared" si="36"/>
        <v>6</v>
      </c>
      <c r="BJ67" s="44">
        <f t="shared" si="37"/>
        <v>12</v>
      </c>
      <c r="BK67" s="44">
        <f t="shared" si="38"/>
        <v>102</v>
      </c>
      <c r="BL67" s="49">
        <f t="shared" si="39"/>
        <v>2.4285714285714284</v>
      </c>
    </row>
    <row r="68" spans="24:64" x14ac:dyDescent="0.25">
      <c r="X68" s="38">
        <v>64</v>
      </c>
      <c r="Y68" s="69">
        <f t="shared" si="1"/>
        <v>3.5</v>
      </c>
      <c r="Z68" s="46">
        <f t="shared" si="2"/>
        <v>9.6211275016187408</v>
      </c>
      <c r="AA68" s="44">
        <f t="shared" si="3"/>
        <v>6</v>
      </c>
      <c r="AB68" s="47">
        <f t="shared" si="4"/>
        <v>49.862558937729034</v>
      </c>
      <c r="AC68" s="44">
        <f t="shared" si="5"/>
        <v>12.600000000000001</v>
      </c>
      <c r="AD68" s="48">
        <f t="shared" si="6"/>
        <v>6.625</v>
      </c>
      <c r="AE68" s="44">
        <f t="shared" si="7"/>
        <v>37.799999999999997</v>
      </c>
      <c r="AF68" s="47">
        <f t="shared" si="8"/>
        <v>114</v>
      </c>
      <c r="AG68" s="49">
        <f t="shared" si="9"/>
        <v>2.7142857142857144</v>
      </c>
      <c r="AH68" s="69">
        <f t="shared" si="10"/>
        <v>3.5</v>
      </c>
      <c r="AI68" s="46">
        <f t="shared" si="11"/>
        <v>9.6211275016187408</v>
      </c>
      <c r="AJ68" s="44">
        <f t="shared" si="12"/>
        <v>6</v>
      </c>
      <c r="AK68" s="47">
        <f t="shared" si="13"/>
        <v>49.862558937729034</v>
      </c>
      <c r="AL68" s="44">
        <f t="shared" si="14"/>
        <v>6</v>
      </c>
      <c r="AM68" s="48">
        <f t="shared" si="15"/>
        <v>7.41240157480315</v>
      </c>
      <c r="AN68" s="44">
        <f t="shared" si="16"/>
        <v>24</v>
      </c>
      <c r="AO68" s="47">
        <f t="shared" si="17"/>
        <v>96</v>
      </c>
      <c r="AP68" s="54">
        <f t="shared" si="18"/>
        <v>2.2857142857142856</v>
      </c>
      <c r="AQ68" s="69">
        <f t="shared" si="19"/>
        <v>3.5</v>
      </c>
      <c r="AR68" s="46">
        <f t="shared" si="20"/>
        <v>9.6211275016187408</v>
      </c>
      <c r="AS68" s="44">
        <f t="shared" si="21"/>
        <v>6</v>
      </c>
      <c r="AT68" s="47">
        <f t="shared" si="22"/>
        <v>49.862558937729034</v>
      </c>
      <c r="AU68" s="44">
        <f t="shared" si="23"/>
        <v>12</v>
      </c>
      <c r="AV68" s="48">
        <f t="shared" si="24"/>
        <v>6.625</v>
      </c>
      <c r="AW68" s="44">
        <f t="shared" si="0"/>
        <v>24</v>
      </c>
      <c r="AX68" s="44">
        <f t="shared" si="25"/>
        <v>6</v>
      </c>
      <c r="AY68" s="44">
        <f t="shared" si="26"/>
        <v>12</v>
      </c>
      <c r="AZ68" s="47">
        <f t="shared" si="27"/>
        <v>120</v>
      </c>
      <c r="BA68" s="49">
        <f t="shared" si="28"/>
        <v>2.8571428571428572</v>
      </c>
      <c r="BB68" s="69">
        <f t="shared" si="29"/>
        <v>3.5</v>
      </c>
      <c r="BC68" s="46">
        <f t="shared" si="30"/>
        <v>9.6211275016187408</v>
      </c>
      <c r="BD68" s="44">
        <f t="shared" si="31"/>
        <v>6</v>
      </c>
      <c r="BE68" s="47">
        <f t="shared" si="32"/>
        <v>49.862558937729034</v>
      </c>
      <c r="BF68" s="44">
        <f t="shared" si="33"/>
        <v>6</v>
      </c>
      <c r="BG68" s="48">
        <f t="shared" si="34"/>
        <v>7.41240157480315</v>
      </c>
      <c r="BH68" s="48">
        <f t="shared" si="35"/>
        <v>12</v>
      </c>
      <c r="BI68" s="44">
        <f t="shared" si="36"/>
        <v>6</v>
      </c>
      <c r="BJ68" s="44">
        <f t="shared" si="37"/>
        <v>12</v>
      </c>
      <c r="BK68" s="44">
        <f t="shared" si="38"/>
        <v>102</v>
      </c>
      <c r="BL68" s="49">
        <f t="shared" si="39"/>
        <v>2.4285714285714284</v>
      </c>
    </row>
    <row r="69" spans="24:64" x14ac:dyDescent="0.25">
      <c r="X69" s="38">
        <v>65</v>
      </c>
      <c r="Y69" s="69">
        <f t="shared" si="1"/>
        <v>3.5</v>
      </c>
      <c r="Z69" s="46">
        <f t="shared" si="2"/>
        <v>9.6211275016187408</v>
      </c>
      <c r="AA69" s="44">
        <f t="shared" si="3"/>
        <v>6</v>
      </c>
      <c r="AB69" s="47">
        <f t="shared" si="4"/>
        <v>49.862558937729034</v>
      </c>
      <c r="AC69" s="44">
        <f t="shared" si="5"/>
        <v>12.600000000000001</v>
      </c>
      <c r="AD69" s="48">
        <f t="shared" si="6"/>
        <v>6.625</v>
      </c>
      <c r="AE69" s="44">
        <f t="shared" si="7"/>
        <v>37.799999999999997</v>
      </c>
      <c r="AF69" s="47">
        <f t="shared" si="8"/>
        <v>114</v>
      </c>
      <c r="AG69" s="49">
        <f t="shared" si="9"/>
        <v>2.7142857142857144</v>
      </c>
      <c r="AH69" s="69">
        <f t="shared" si="10"/>
        <v>3.5</v>
      </c>
      <c r="AI69" s="46">
        <f t="shared" si="11"/>
        <v>9.6211275016187408</v>
      </c>
      <c r="AJ69" s="44">
        <f t="shared" si="12"/>
        <v>6</v>
      </c>
      <c r="AK69" s="47">
        <f t="shared" si="13"/>
        <v>49.862558937729034</v>
      </c>
      <c r="AL69" s="44">
        <f t="shared" si="14"/>
        <v>6</v>
      </c>
      <c r="AM69" s="48">
        <f t="shared" si="15"/>
        <v>7.41240157480315</v>
      </c>
      <c r="AN69" s="44">
        <f t="shared" si="16"/>
        <v>24</v>
      </c>
      <c r="AO69" s="47">
        <f t="shared" si="17"/>
        <v>96</v>
      </c>
      <c r="AP69" s="54">
        <f t="shared" si="18"/>
        <v>2.2857142857142856</v>
      </c>
      <c r="AQ69" s="69">
        <f t="shared" si="19"/>
        <v>3.5</v>
      </c>
      <c r="AR69" s="46">
        <f t="shared" si="20"/>
        <v>9.6211275016187408</v>
      </c>
      <c r="AS69" s="44">
        <f t="shared" si="21"/>
        <v>6</v>
      </c>
      <c r="AT69" s="47">
        <f t="shared" si="22"/>
        <v>49.862558937729034</v>
      </c>
      <c r="AU69" s="44">
        <f t="shared" si="23"/>
        <v>12</v>
      </c>
      <c r="AV69" s="48">
        <f t="shared" si="24"/>
        <v>6.625</v>
      </c>
      <c r="AW69" s="44">
        <f t="shared" si="0"/>
        <v>24</v>
      </c>
      <c r="AX69" s="44">
        <f t="shared" si="25"/>
        <v>6</v>
      </c>
      <c r="AY69" s="44">
        <f t="shared" si="26"/>
        <v>12</v>
      </c>
      <c r="AZ69" s="47">
        <f t="shared" si="27"/>
        <v>120</v>
      </c>
      <c r="BA69" s="49">
        <f t="shared" si="28"/>
        <v>2.8571428571428572</v>
      </c>
      <c r="BB69" s="69">
        <f t="shared" si="29"/>
        <v>3.5</v>
      </c>
      <c r="BC69" s="46">
        <f t="shared" si="30"/>
        <v>9.6211275016187408</v>
      </c>
      <c r="BD69" s="44">
        <f t="shared" si="31"/>
        <v>6</v>
      </c>
      <c r="BE69" s="47">
        <f t="shared" si="32"/>
        <v>49.862558937729034</v>
      </c>
      <c r="BF69" s="44">
        <f t="shared" si="33"/>
        <v>6</v>
      </c>
      <c r="BG69" s="48">
        <f t="shared" si="34"/>
        <v>7.41240157480315</v>
      </c>
      <c r="BH69" s="48">
        <f t="shared" si="35"/>
        <v>12</v>
      </c>
      <c r="BI69" s="44">
        <f t="shared" si="36"/>
        <v>6</v>
      </c>
      <c r="BJ69" s="44">
        <f t="shared" si="37"/>
        <v>12</v>
      </c>
      <c r="BK69" s="44">
        <f t="shared" si="38"/>
        <v>102</v>
      </c>
      <c r="BL69" s="49">
        <f t="shared" si="39"/>
        <v>2.4285714285714284</v>
      </c>
    </row>
    <row r="70" spans="24:64" x14ac:dyDescent="0.25">
      <c r="X70" s="38">
        <v>66</v>
      </c>
      <c r="Y70" s="69">
        <f t="shared" si="1"/>
        <v>3.5</v>
      </c>
      <c r="Z70" s="46">
        <f t="shared" si="2"/>
        <v>9.6211275016187408</v>
      </c>
      <c r="AA70" s="44">
        <f t="shared" si="3"/>
        <v>6</v>
      </c>
      <c r="AB70" s="47">
        <f t="shared" si="4"/>
        <v>49.862558937729034</v>
      </c>
      <c r="AC70" s="44">
        <f t="shared" si="5"/>
        <v>12.600000000000001</v>
      </c>
      <c r="AD70" s="48">
        <f t="shared" si="6"/>
        <v>6.625</v>
      </c>
      <c r="AE70" s="44">
        <f t="shared" si="7"/>
        <v>37.799999999999997</v>
      </c>
      <c r="AF70" s="47">
        <f t="shared" si="8"/>
        <v>114</v>
      </c>
      <c r="AG70" s="49">
        <f t="shared" si="9"/>
        <v>2.7142857142857144</v>
      </c>
      <c r="AH70" s="69">
        <f t="shared" si="10"/>
        <v>3.5</v>
      </c>
      <c r="AI70" s="46">
        <f t="shared" si="11"/>
        <v>9.6211275016187408</v>
      </c>
      <c r="AJ70" s="44">
        <f t="shared" si="12"/>
        <v>6</v>
      </c>
      <c r="AK70" s="47">
        <f t="shared" si="13"/>
        <v>49.862558937729034</v>
      </c>
      <c r="AL70" s="44">
        <f t="shared" si="14"/>
        <v>6</v>
      </c>
      <c r="AM70" s="48">
        <f t="shared" si="15"/>
        <v>7.41240157480315</v>
      </c>
      <c r="AN70" s="44">
        <f t="shared" si="16"/>
        <v>24</v>
      </c>
      <c r="AO70" s="47">
        <f t="shared" si="17"/>
        <v>96</v>
      </c>
      <c r="AP70" s="54">
        <f t="shared" si="18"/>
        <v>2.2857142857142856</v>
      </c>
      <c r="AQ70" s="69">
        <f t="shared" si="19"/>
        <v>3.5</v>
      </c>
      <c r="AR70" s="46">
        <f t="shared" si="20"/>
        <v>9.6211275016187408</v>
      </c>
      <c r="AS70" s="44">
        <f t="shared" si="21"/>
        <v>6</v>
      </c>
      <c r="AT70" s="47">
        <f t="shared" si="22"/>
        <v>49.862558937729034</v>
      </c>
      <c r="AU70" s="44">
        <f t="shared" si="23"/>
        <v>12</v>
      </c>
      <c r="AV70" s="48">
        <f t="shared" si="24"/>
        <v>6.625</v>
      </c>
      <c r="AW70" s="44">
        <f t="shared" ref="AW70:AW133" si="40">MAX(0.45*AQ70,24)</f>
        <v>24</v>
      </c>
      <c r="AX70" s="44">
        <f t="shared" si="25"/>
        <v>6</v>
      </c>
      <c r="AY70" s="44">
        <f t="shared" si="26"/>
        <v>12</v>
      </c>
      <c r="AZ70" s="47">
        <f t="shared" si="27"/>
        <v>120</v>
      </c>
      <c r="BA70" s="49">
        <f t="shared" si="28"/>
        <v>2.8571428571428572</v>
      </c>
      <c r="BB70" s="69">
        <f t="shared" si="29"/>
        <v>3.5</v>
      </c>
      <c r="BC70" s="46">
        <f t="shared" si="30"/>
        <v>9.6211275016187408</v>
      </c>
      <c r="BD70" s="44">
        <f t="shared" si="31"/>
        <v>6</v>
      </c>
      <c r="BE70" s="47">
        <f t="shared" si="32"/>
        <v>49.862558937729034</v>
      </c>
      <c r="BF70" s="44">
        <f t="shared" si="33"/>
        <v>6</v>
      </c>
      <c r="BG70" s="48">
        <f t="shared" si="34"/>
        <v>7.41240157480315</v>
      </c>
      <c r="BH70" s="48">
        <f t="shared" si="35"/>
        <v>12</v>
      </c>
      <c r="BI70" s="44">
        <f t="shared" si="36"/>
        <v>6</v>
      </c>
      <c r="BJ70" s="44">
        <f t="shared" si="37"/>
        <v>12</v>
      </c>
      <c r="BK70" s="44">
        <f t="shared" si="38"/>
        <v>102</v>
      </c>
      <c r="BL70" s="49">
        <f t="shared" si="39"/>
        <v>2.4285714285714284</v>
      </c>
    </row>
    <row r="71" spans="24:64" x14ac:dyDescent="0.25">
      <c r="X71" s="38">
        <v>67</v>
      </c>
      <c r="Y71" s="69">
        <f t="shared" ref="Y71:Y134" si="41">IF(AG70&lt;=$D$16,Y70,Y70+0.5)</f>
        <v>3.5</v>
      </c>
      <c r="Z71" s="46">
        <f t="shared" ref="Z71:Z134" si="42">PI()*(Y71)^2/4</f>
        <v>9.6211275016187408</v>
      </c>
      <c r="AA71" s="44">
        <f t="shared" ref="AA71:AA134" si="43">IF($I$10&lt;=1000,6,12)</f>
        <v>6</v>
      </c>
      <c r="AB71" s="47">
        <f t="shared" ref="AB71:AB134" si="44">MAX(18,$Q$32/Z71*12)</f>
        <v>49.862558937729034</v>
      </c>
      <c r="AC71" s="44">
        <f t="shared" ref="AC71:AC134" si="45">MAX(0.3*Y71*12,12)</f>
        <v>12.600000000000001</v>
      </c>
      <c r="AD71" s="48">
        <f t="shared" ref="AD71:AD134" si="46">$S$33</f>
        <v>6.625</v>
      </c>
      <c r="AE71" s="44">
        <f t="shared" ref="AE71:AE134" si="47">MAX(0.9*Y71*12,36)</f>
        <v>37.799999999999997</v>
      </c>
      <c r="AF71" s="47">
        <f t="shared" ref="AF71:AF134" si="48">CEILING(AA71+AB71+AC71+AD71+AE71,6)</f>
        <v>114</v>
      </c>
      <c r="AG71" s="49">
        <f t="shared" ref="AG71:AG134" si="49">AF71/(Y71*12)</f>
        <v>2.7142857142857144</v>
      </c>
      <c r="AH71" s="69">
        <f t="shared" ref="AH71:AH134" si="50">IF(AP70&lt;=$D$16,AH70,AH70+0.5)</f>
        <v>3.5</v>
      </c>
      <c r="AI71" s="46">
        <f t="shared" ref="AI71:AI134" si="51">PI()*(AH71)^2/4</f>
        <v>9.6211275016187408</v>
      </c>
      <c r="AJ71" s="44">
        <f t="shared" ref="AJ71:AJ134" si="52">IF($I$10&lt;=1000,6,12)</f>
        <v>6</v>
      </c>
      <c r="AK71" s="47">
        <f t="shared" ref="AK71:AK134" si="53">MAX(18,$Q$32/AI71*12)</f>
        <v>49.862558937729034</v>
      </c>
      <c r="AL71" s="44">
        <f t="shared" ref="AL71:AL134" si="54">MAX(0.05*AH71,6)</f>
        <v>6</v>
      </c>
      <c r="AM71" s="48">
        <f t="shared" ref="AM71:AM134" si="55">$S$33+20/25.4</f>
        <v>7.41240157480315</v>
      </c>
      <c r="AN71" s="44">
        <f t="shared" ref="AN71:AN134" si="56">MAX(0.6*AH71,24)</f>
        <v>24</v>
      </c>
      <c r="AO71" s="47">
        <f t="shared" ref="AO71:AO134" si="57">CEILING(AJ71+AK71+AL71+AM71+AN71,6)</f>
        <v>96</v>
      </c>
      <c r="AP71" s="54">
        <f t="shared" ref="AP71:AP134" si="58">AO71/(AH71*12)</f>
        <v>2.2857142857142856</v>
      </c>
      <c r="AQ71" s="69">
        <f t="shared" ref="AQ71:AQ134" si="59">IF(BA70&lt;=$D$16,AQ70,AQ70+0.5)</f>
        <v>3.5</v>
      </c>
      <c r="AR71" s="46">
        <f t="shared" ref="AR71:AR134" si="60">PI()*(AQ71)^2/4</f>
        <v>9.6211275016187408</v>
      </c>
      <c r="AS71" s="44">
        <f t="shared" ref="AS71:AS134" si="61">IF($I$10&lt;=1000,6,12)</f>
        <v>6</v>
      </c>
      <c r="AT71" s="47">
        <f t="shared" ref="AT71:AT134" si="62">MAX(18,$Q$32/AR71*12)</f>
        <v>49.862558937729034</v>
      </c>
      <c r="AU71" s="44">
        <f t="shared" ref="AU71:AU134" si="63">MAX(0.3*AQ71,12)</f>
        <v>12</v>
      </c>
      <c r="AV71" s="48">
        <f t="shared" ref="AV71:AV134" si="64">$S$33</f>
        <v>6.625</v>
      </c>
      <c r="AW71" s="44">
        <f t="shared" si="40"/>
        <v>24</v>
      </c>
      <c r="AX71" s="44">
        <f t="shared" ref="AX71:AX134" si="65">$AV$2</f>
        <v>6</v>
      </c>
      <c r="AY71" s="44">
        <f t="shared" ref="AY71:AY134" si="66">MAX(0.15*AQ71,12)</f>
        <v>12</v>
      </c>
      <c r="AZ71" s="47">
        <f t="shared" ref="AZ71:AZ134" si="67">CEILING(AS71+AT71+AU71+AV71+AW71+AX71+AY71,6)</f>
        <v>120</v>
      </c>
      <c r="BA71" s="49">
        <f t="shared" ref="BA71:BA134" si="68">AZ71/(AQ71*12)</f>
        <v>2.8571428571428572</v>
      </c>
      <c r="BB71" s="69">
        <f t="shared" ref="BB71:BB134" si="69">IF(BL70&lt;=$D$16,BB70,BB70+0.5)</f>
        <v>3.5</v>
      </c>
      <c r="BC71" s="46">
        <f t="shared" ref="BC71:BC134" si="70">PI()*(BB71)^2/4</f>
        <v>9.6211275016187408</v>
      </c>
      <c r="BD71" s="44">
        <f t="shared" ref="BD71:BD134" si="71">IF($I$10&lt;=1000,6,12)</f>
        <v>6</v>
      </c>
      <c r="BE71" s="47">
        <f t="shared" ref="BE71:BE134" si="72">MAX(18,$Q$32/BC71*12)</f>
        <v>49.862558937729034</v>
      </c>
      <c r="BF71" s="44">
        <f t="shared" ref="BF71:BF134" si="73">MAX(0.05*BB71,6)</f>
        <v>6</v>
      </c>
      <c r="BG71" s="48">
        <f t="shared" ref="BG71:BG134" si="74">$S$33+20/25.4</f>
        <v>7.41240157480315</v>
      </c>
      <c r="BH71" s="48">
        <f t="shared" ref="BH71:BH134" si="75">MAX($S$33,12)</f>
        <v>12</v>
      </c>
      <c r="BI71" s="44">
        <f t="shared" ref="BI71:BI134" si="76">$AV$2</f>
        <v>6</v>
      </c>
      <c r="BJ71" s="44">
        <f t="shared" ref="BJ71:BJ134" si="77">MAX(0.15*BB71,12)</f>
        <v>12</v>
      </c>
      <c r="BK71" s="44">
        <f t="shared" ref="BK71:BK134" si="78">CEILING(BD71+BE71+BF71+BG71+BH71+BI71+BJ71,6)</f>
        <v>102</v>
      </c>
      <c r="BL71" s="49">
        <f t="shared" ref="BL71:BL134" si="79">BK71/(12*BB71)</f>
        <v>2.4285714285714284</v>
      </c>
    </row>
    <row r="72" spans="24:64" x14ac:dyDescent="0.25">
      <c r="X72" s="38">
        <v>68</v>
      </c>
      <c r="Y72" s="69">
        <f t="shared" si="41"/>
        <v>3.5</v>
      </c>
      <c r="Z72" s="46">
        <f t="shared" si="42"/>
        <v>9.6211275016187408</v>
      </c>
      <c r="AA72" s="44">
        <f t="shared" si="43"/>
        <v>6</v>
      </c>
      <c r="AB72" s="47">
        <f t="shared" si="44"/>
        <v>49.862558937729034</v>
      </c>
      <c r="AC72" s="44">
        <f t="shared" si="45"/>
        <v>12.600000000000001</v>
      </c>
      <c r="AD72" s="48">
        <f t="shared" si="46"/>
        <v>6.625</v>
      </c>
      <c r="AE72" s="44">
        <f t="shared" si="47"/>
        <v>37.799999999999997</v>
      </c>
      <c r="AF72" s="47">
        <f t="shared" si="48"/>
        <v>114</v>
      </c>
      <c r="AG72" s="49">
        <f t="shared" si="49"/>
        <v>2.7142857142857144</v>
      </c>
      <c r="AH72" s="69">
        <f t="shared" si="50"/>
        <v>3.5</v>
      </c>
      <c r="AI72" s="46">
        <f t="shared" si="51"/>
        <v>9.6211275016187408</v>
      </c>
      <c r="AJ72" s="44">
        <f t="shared" si="52"/>
        <v>6</v>
      </c>
      <c r="AK72" s="47">
        <f t="shared" si="53"/>
        <v>49.862558937729034</v>
      </c>
      <c r="AL72" s="44">
        <f t="shared" si="54"/>
        <v>6</v>
      </c>
      <c r="AM72" s="48">
        <f t="shared" si="55"/>
        <v>7.41240157480315</v>
      </c>
      <c r="AN72" s="44">
        <f t="shared" si="56"/>
        <v>24</v>
      </c>
      <c r="AO72" s="47">
        <f t="shared" si="57"/>
        <v>96</v>
      </c>
      <c r="AP72" s="54">
        <f t="shared" si="58"/>
        <v>2.2857142857142856</v>
      </c>
      <c r="AQ72" s="69">
        <f t="shared" si="59"/>
        <v>3.5</v>
      </c>
      <c r="AR72" s="46">
        <f t="shared" si="60"/>
        <v>9.6211275016187408</v>
      </c>
      <c r="AS72" s="44">
        <f t="shared" si="61"/>
        <v>6</v>
      </c>
      <c r="AT72" s="47">
        <f t="shared" si="62"/>
        <v>49.862558937729034</v>
      </c>
      <c r="AU72" s="44">
        <f t="shared" si="63"/>
        <v>12</v>
      </c>
      <c r="AV72" s="48">
        <f t="shared" si="64"/>
        <v>6.625</v>
      </c>
      <c r="AW72" s="44">
        <f t="shared" si="40"/>
        <v>24</v>
      </c>
      <c r="AX72" s="44">
        <f t="shared" si="65"/>
        <v>6</v>
      </c>
      <c r="AY72" s="44">
        <f t="shared" si="66"/>
        <v>12</v>
      </c>
      <c r="AZ72" s="47">
        <f t="shared" si="67"/>
        <v>120</v>
      </c>
      <c r="BA72" s="49">
        <f t="shared" si="68"/>
        <v>2.8571428571428572</v>
      </c>
      <c r="BB72" s="69">
        <f t="shared" si="69"/>
        <v>3.5</v>
      </c>
      <c r="BC72" s="46">
        <f t="shared" si="70"/>
        <v>9.6211275016187408</v>
      </c>
      <c r="BD72" s="44">
        <f t="shared" si="71"/>
        <v>6</v>
      </c>
      <c r="BE72" s="47">
        <f t="shared" si="72"/>
        <v>49.862558937729034</v>
      </c>
      <c r="BF72" s="44">
        <f t="shared" si="73"/>
        <v>6</v>
      </c>
      <c r="BG72" s="48">
        <f t="shared" si="74"/>
        <v>7.41240157480315</v>
      </c>
      <c r="BH72" s="48">
        <f t="shared" si="75"/>
        <v>12</v>
      </c>
      <c r="BI72" s="44">
        <f t="shared" si="76"/>
        <v>6</v>
      </c>
      <c r="BJ72" s="44">
        <f t="shared" si="77"/>
        <v>12</v>
      </c>
      <c r="BK72" s="44">
        <f t="shared" si="78"/>
        <v>102</v>
      </c>
      <c r="BL72" s="49">
        <f t="shared" si="79"/>
        <v>2.4285714285714284</v>
      </c>
    </row>
    <row r="73" spans="24:64" x14ac:dyDescent="0.25">
      <c r="X73" s="38">
        <v>69</v>
      </c>
      <c r="Y73" s="69">
        <f t="shared" si="41"/>
        <v>3.5</v>
      </c>
      <c r="Z73" s="46">
        <f t="shared" si="42"/>
        <v>9.6211275016187408</v>
      </c>
      <c r="AA73" s="44">
        <f t="shared" si="43"/>
        <v>6</v>
      </c>
      <c r="AB73" s="47">
        <f t="shared" si="44"/>
        <v>49.862558937729034</v>
      </c>
      <c r="AC73" s="44">
        <f t="shared" si="45"/>
        <v>12.600000000000001</v>
      </c>
      <c r="AD73" s="48">
        <f t="shared" si="46"/>
        <v>6.625</v>
      </c>
      <c r="AE73" s="44">
        <f t="shared" si="47"/>
        <v>37.799999999999997</v>
      </c>
      <c r="AF73" s="47">
        <f t="shared" si="48"/>
        <v>114</v>
      </c>
      <c r="AG73" s="49">
        <f t="shared" si="49"/>
        <v>2.7142857142857144</v>
      </c>
      <c r="AH73" s="69">
        <f t="shared" si="50"/>
        <v>3.5</v>
      </c>
      <c r="AI73" s="46">
        <f t="shared" si="51"/>
        <v>9.6211275016187408</v>
      </c>
      <c r="AJ73" s="44">
        <f t="shared" si="52"/>
        <v>6</v>
      </c>
      <c r="AK73" s="47">
        <f t="shared" si="53"/>
        <v>49.862558937729034</v>
      </c>
      <c r="AL73" s="44">
        <f t="shared" si="54"/>
        <v>6</v>
      </c>
      <c r="AM73" s="48">
        <f t="shared" si="55"/>
        <v>7.41240157480315</v>
      </c>
      <c r="AN73" s="44">
        <f t="shared" si="56"/>
        <v>24</v>
      </c>
      <c r="AO73" s="47">
        <f t="shared" si="57"/>
        <v>96</v>
      </c>
      <c r="AP73" s="54">
        <f t="shared" si="58"/>
        <v>2.2857142857142856</v>
      </c>
      <c r="AQ73" s="69">
        <f t="shared" si="59"/>
        <v>3.5</v>
      </c>
      <c r="AR73" s="46">
        <f t="shared" si="60"/>
        <v>9.6211275016187408</v>
      </c>
      <c r="AS73" s="44">
        <f t="shared" si="61"/>
        <v>6</v>
      </c>
      <c r="AT73" s="47">
        <f t="shared" si="62"/>
        <v>49.862558937729034</v>
      </c>
      <c r="AU73" s="44">
        <f t="shared" si="63"/>
        <v>12</v>
      </c>
      <c r="AV73" s="48">
        <f t="shared" si="64"/>
        <v>6.625</v>
      </c>
      <c r="AW73" s="44">
        <f t="shared" si="40"/>
        <v>24</v>
      </c>
      <c r="AX73" s="44">
        <f t="shared" si="65"/>
        <v>6</v>
      </c>
      <c r="AY73" s="44">
        <f t="shared" si="66"/>
        <v>12</v>
      </c>
      <c r="AZ73" s="47">
        <f t="shared" si="67"/>
        <v>120</v>
      </c>
      <c r="BA73" s="49">
        <f t="shared" si="68"/>
        <v>2.8571428571428572</v>
      </c>
      <c r="BB73" s="69">
        <f t="shared" si="69"/>
        <v>3.5</v>
      </c>
      <c r="BC73" s="46">
        <f t="shared" si="70"/>
        <v>9.6211275016187408</v>
      </c>
      <c r="BD73" s="44">
        <f t="shared" si="71"/>
        <v>6</v>
      </c>
      <c r="BE73" s="47">
        <f t="shared" si="72"/>
        <v>49.862558937729034</v>
      </c>
      <c r="BF73" s="44">
        <f t="shared" si="73"/>
        <v>6</v>
      </c>
      <c r="BG73" s="48">
        <f t="shared" si="74"/>
        <v>7.41240157480315</v>
      </c>
      <c r="BH73" s="48">
        <f t="shared" si="75"/>
        <v>12</v>
      </c>
      <c r="BI73" s="44">
        <f t="shared" si="76"/>
        <v>6</v>
      </c>
      <c r="BJ73" s="44">
        <f t="shared" si="77"/>
        <v>12</v>
      </c>
      <c r="BK73" s="44">
        <f t="shared" si="78"/>
        <v>102</v>
      </c>
      <c r="BL73" s="49">
        <f t="shared" si="79"/>
        <v>2.4285714285714284</v>
      </c>
    </row>
    <row r="74" spans="24:64" x14ac:dyDescent="0.25">
      <c r="X74" s="38">
        <v>70</v>
      </c>
      <c r="Y74" s="69">
        <f t="shared" si="41"/>
        <v>3.5</v>
      </c>
      <c r="Z74" s="46">
        <f t="shared" si="42"/>
        <v>9.6211275016187408</v>
      </c>
      <c r="AA74" s="44">
        <f t="shared" si="43"/>
        <v>6</v>
      </c>
      <c r="AB74" s="47">
        <f t="shared" si="44"/>
        <v>49.862558937729034</v>
      </c>
      <c r="AC74" s="44">
        <f t="shared" si="45"/>
        <v>12.600000000000001</v>
      </c>
      <c r="AD74" s="48">
        <f t="shared" si="46"/>
        <v>6.625</v>
      </c>
      <c r="AE74" s="44">
        <f t="shared" si="47"/>
        <v>37.799999999999997</v>
      </c>
      <c r="AF74" s="47">
        <f t="shared" si="48"/>
        <v>114</v>
      </c>
      <c r="AG74" s="49">
        <f t="shared" si="49"/>
        <v>2.7142857142857144</v>
      </c>
      <c r="AH74" s="69">
        <f t="shared" si="50"/>
        <v>3.5</v>
      </c>
      <c r="AI74" s="46">
        <f t="shared" si="51"/>
        <v>9.6211275016187408</v>
      </c>
      <c r="AJ74" s="44">
        <f t="shared" si="52"/>
        <v>6</v>
      </c>
      <c r="AK74" s="47">
        <f t="shared" si="53"/>
        <v>49.862558937729034</v>
      </c>
      <c r="AL74" s="44">
        <f t="shared" si="54"/>
        <v>6</v>
      </c>
      <c r="AM74" s="48">
        <f t="shared" si="55"/>
        <v>7.41240157480315</v>
      </c>
      <c r="AN74" s="44">
        <f t="shared" si="56"/>
        <v>24</v>
      </c>
      <c r="AO74" s="47">
        <f t="shared" si="57"/>
        <v>96</v>
      </c>
      <c r="AP74" s="54">
        <f t="shared" si="58"/>
        <v>2.2857142857142856</v>
      </c>
      <c r="AQ74" s="69">
        <f t="shared" si="59"/>
        <v>3.5</v>
      </c>
      <c r="AR74" s="46">
        <f t="shared" si="60"/>
        <v>9.6211275016187408</v>
      </c>
      <c r="AS74" s="44">
        <f t="shared" si="61"/>
        <v>6</v>
      </c>
      <c r="AT74" s="47">
        <f t="shared" si="62"/>
        <v>49.862558937729034</v>
      </c>
      <c r="AU74" s="44">
        <f t="shared" si="63"/>
        <v>12</v>
      </c>
      <c r="AV74" s="48">
        <f t="shared" si="64"/>
        <v>6.625</v>
      </c>
      <c r="AW74" s="44">
        <f t="shared" si="40"/>
        <v>24</v>
      </c>
      <c r="AX74" s="44">
        <f t="shared" si="65"/>
        <v>6</v>
      </c>
      <c r="AY74" s="44">
        <f t="shared" si="66"/>
        <v>12</v>
      </c>
      <c r="AZ74" s="47">
        <f t="shared" si="67"/>
        <v>120</v>
      </c>
      <c r="BA74" s="49">
        <f t="shared" si="68"/>
        <v>2.8571428571428572</v>
      </c>
      <c r="BB74" s="69">
        <f t="shared" si="69"/>
        <v>3.5</v>
      </c>
      <c r="BC74" s="46">
        <f t="shared" si="70"/>
        <v>9.6211275016187408</v>
      </c>
      <c r="BD74" s="44">
        <f t="shared" si="71"/>
        <v>6</v>
      </c>
      <c r="BE74" s="47">
        <f t="shared" si="72"/>
        <v>49.862558937729034</v>
      </c>
      <c r="BF74" s="44">
        <f t="shared" si="73"/>
        <v>6</v>
      </c>
      <c r="BG74" s="48">
        <f t="shared" si="74"/>
        <v>7.41240157480315</v>
      </c>
      <c r="BH74" s="48">
        <f t="shared" si="75"/>
        <v>12</v>
      </c>
      <c r="BI74" s="44">
        <f t="shared" si="76"/>
        <v>6</v>
      </c>
      <c r="BJ74" s="44">
        <f t="shared" si="77"/>
        <v>12</v>
      </c>
      <c r="BK74" s="44">
        <f t="shared" si="78"/>
        <v>102</v>
      </c>
      <c r="BL74" s="49">
        <f t="shared" si="79"/>
        <v>2.4285714285714284</v>
      </c>
    </row>
    <row r="75" spans="24:64" x14ac:dyDescent="0.25">
      <c r="X75" s="38">
        <v>71</v>
      </c>
      <c r="Y75" s="69">
        <f t="shared" si="41"/>
        <v>3.5</v>
      </c>
      <c r="Z75" s="46">
        <f t="shared" si="42"/>
        <v>9.6211275016187408</v>
      </c>
      <c r="AA75" s="44">
        <f t="shared" si="43"/>
        <v>6</v>
      </c>
      <c r="AB75" s="47">
        <f t="shared" si="44"/>
        <v>49.862558937729034</v>
      </c>
      <c r="AC75" s="44">
        <f t="shared" si="45"/>
        <v>12.600000000000001</v>
      </c>
      <c r="AD75" s="48">
        <f t="shared" si="46"/>
        <v>6.625</v>
      </c>
      <c r="AE75" s="44">
        <f t="shared" si="47"/>
        <v>37.799999999999997</v>
      </c>
      <c r="AF75" s="47">
        <f t="shared" si="48"/>
        <v>114</v>
      </c>
      <c r="AG75" s="49">
        <f t="shared" si="49"/>
        <v>2.7142857142857144</v>
      </c>
      <c r="AH75" s="69">
        <f t="shared" si="50"/>
        <v>3.5</v>
      </c>
      <c r="AI75" s="46">
        <f t="shared" si="51"/>
        <v>9.6211275016187408</v>
      </c>
      <c r="AJ75" s="44">
        <f t="shared" si="52"/>
        <v>6</v>
      </c>
      <c r="AK75" s="47">
        <f t="shared" si="53"/>
        <v>49.862558937729034</v>
      </c>
      <c r="AL75" s="44">
        <f t="shared" si="54"/>
        <v>6</v>
      </c>
      <c r="AM75" s="48">
        <f t="shared" si="55"/>
        <v>7.41240157480315</v>
      </c>
      <c r="AN75" s="44">
        <f t="shared" si="56"/>
        <v>24</v>
      </c>
      <c r="AO75" s="47">
        <f t="shared" si="57"/>
        <v>96</v>
      </c>
      <c r="AP75" s="54">
        <f t="shared" si="58"/>
        <v>2.2857142857142856</v>
      </c>
      <c r="AQ75" s="69">
        <f t="shared" si="59"/>
        <v>3.5</v>
      </c>
      <c r="AR75" s="46">
        <f t="shared" si="60"/>
        <v>9.6211275016187408</v>
      </c>
      <c r="AS75" s="44">
        <f t="shared" si="61"/>
        <v>6</v>
      </c>
      <c r="AT75" s="47">
        <f t="shared" si="62"/>
        <v>49.862558937729034</v>
      </c>
      <c r="AU75" s="44">
        <f t="shared" si="63"/>
        <v>12</v>
      </c>
      <c r="AV75" s="48">
        <f t="shared" si="64"/>
        <v>6.625</v>
      </c>
      <c r="AW75" s="44">
        <f t="shared" si="40"/>
        <v>24</v>
      </c>
      <c r="AX75" s="44">
        <f t="shared" si="65"/>
        <v>6</v>
      </c>
      <c r="AY75" s="44">
        <f t="shared" si="66"/>
        <v>12</v>
      </c>
      <c r="AZ75" s="47">
        <f t="shared" si="67"/>
        <v>120</v>
      </c>
      <c r="BA75" s="49">
        <f t="shared" si="68"/>
        <v>2.8571428571428572</v>
      </c>
      <c r="BB75" s="69">
        <f t="shared" si="69"/>
        <v>3.5</v>
      </c>
      <c r="BC75" s="46">
        <f t="shared" si="70"/>
        <v>9.6211275016187408</v>
      </c>
      <c r="BD75" s="44">
        <f t="shared" si="71"/>
        <v>6</v>
      </c>
      <c r="BE75" s="47">
        <f t="shared" si="72"/>
        <v>49.862558937729034</v>
      </c>
      <c r="BF75" s="44">
        <f t="shared" si="73"/>
        <v>6</v>
      </c>
      <c r="BG75" s="48">
        <f t="shared" si="74"/>
        <v>7.41240157480315</v>
      </c>
      <c r="BH75" s="48">
        <f t="shared" si="75"/>
        <v>12</v>
      </c>
      <c r="BI75" s="44">
        <f t="shared" si="76"/>
        <v>6</v>
      </c>
      <c r="BJ75" s="44">
        <f t="shared" si="77"/>
        <v>12</v>
      </c>
      <c r="BK75" s="44">
        <f t="shared" si="78"/>
        <v>102</v>
      </c>
      <c r="BL75" s="49">
        <f t="shared" si="79"/>
        <v>2.4285714285714284</v>
      </c>
    </row>
    <row r="76" spans="24:64" x14ac:dyDescent="0.25">
      <c r="X76" s="38">
        <v>72</v>
      </c>
      <c r="Y76" s="69">
        <f t="shared" si="41"/>
        <v>3.5</v>
      </c>
      <c r="Z76" s="46">
        <f t="shared" si="42"/>
        <v>9.6211275016187408</v>
      </c>
      <c r="AA76" s="44">
        <f t="shared" si="43"/>
        <v>6</v>
      </c>
      <c r="AB76" s="47">
        <f t="shared" si="44"/>
        <v>49.862558937729034</v>
      </c>
      <c r="AC76" s="44">
        <f t="shared" si="45"/>
        <v>12.600000000000001</v>
      </c>
      <c r="AD76" s="48">
        <f t="shared" si="46"/>
        <v>6.625</v>
      </c>
      <c r="AE76" s="44">
        <f t="shared" si="47"/>
        <v>37.799999999999997</v>
      </c>
      <c r="AF76" s="47">
        <f t="shared" si="48"/>
        <v>114</v>
      </c>
      <c r="AG76" s="49">
        <f t="shared" si="49"/>
        <v>2.7142857142857144</v>
      </c>
      <c r="AH76" s="69">
        <f t="shared" si="50"/>
        <v>3.5</v>
      </c>
      <c r="AI76" s="46">
        <f t="shared" si="51"/>
        <v>9.6211275016187408</v>
      </c>
      <c r="AJ76" s="44">
        <f t="shared" si="52"/>
        <v>6</v>
      </c>
      <c r="AK76" s="47">
        <f t="shared" si="53"/>
        <v>49.862558937729034</v>
      </c>
      <c r="AL76" s="44">
        <f t="shared" si="54"/>
        <v>6</v>
      </c>
      <c r="AM76" s="48">
        <f t="shared" si="55"/>
        <v>7.41240157480315</v>
      </c>
      <c r="AN76" s="44">
        <f t="shared" si="56"/>
        <v>24</v>
      </c>
      <c r="AO76" s="47">
        <f t="shared" si="57"/>
        <v>96</v>
      </c>
      <c r="AP76" s="54">
        <f t="shared" si="58"/>
        <v>2.2857142857142856</v>
      </c>
      <c r="AQ76" s="69">
        <f t="shared" si="59"/>
        <v>3.5</v>
      </c>
      <c r="AR76" s="46">
        <f t="shared" si="60"/>
        <v>9.6211275016187408</v>
      </c>
      <c r="AS76" s="44">
        <f t="shared" si="61"/>
        <v>6</v>
      </c>
      <c r="AT76" s="47">
        <f t="shared" si="62"/>
        <v>49.862558937729034</v>
      </c>
      <c r="AU76" s="44">
        <f t="shared" si="63"/>
        <v>12</v>
      </c>
      <c r="AV76" s="48">
        <f t="shared" si="64"/>
        <v>6.625</v>
      </c>
      <c r="AW76" s="44">
        <f t="shared" si="40"/>
        <v>24</v>
      </c>
      <c r="AX76" s="44">
        <f t="shared" si="65"/>
        <v>6</v>
      </c>
      <c r="AY76" s="44">
        <f t="shared" si="66"/>
        <v>12</v>
      </c>
      <c r="AZ76" s="47">
        <f t="shared" si="67"/>
        <v>120</v>
      </c>
      <c r="BA76" s="49">
        <f t="shared" si="68"/>
        <v>2.8571428571428572</v>
      </c>
      <c r="BB76" s="69">
        <f t="shared" si="69"/>
        <v>3.5</v>
      </c>
      <c r="BC76" s="46">
        <f t="shared" si="70"/>
        <v>9.6211275016187408</v>
      </c>
      <c r="BD76" s="44">
        <f t="shared" si="71"/>
        <v>6</v>
      </c>
      <c r="BE76" s="47">
        <f t="shared" si="72"/>
        <v>49.862558937729034</v>
      </c>
      <c r="BF76" s="44">
        <f t="shared" si="73"/>
        <v>6</v>
      </c>
      <c r="BG76" s="48">
        <f t="shared" si="74"/>
        <v>7.41240157480315</v>
      </c>
      <c r="BH76" s="48">
        <f t="shared" si="75"/>
        <v>12</v>
      </c>
      <c r="BI76" s="44">
        <f t="shared" si="76"/>
        <v>6</v>
      </c>
      <c r="BJ76" s="44">
        <f t="shared" si="77"/>
        <v>12</v>
      </c>
      <c r="BK76" s="44">
        <f t="shared" si="78"/>
        <v>102</v>
      </c>
      <c r="BL76" s="49">
        <f t="shared" si="79"/>
        <v>2.4285714285714284</v>
      </c>
    </row>
    <row r="77" spans="24:64" x14ac:dyDescent="0.25">
      <c r="X77" s="38">
        <v>73</v>
      </c>
      <c r="Y77" s="69">
        <f t="shared" si="41"/>
        <v>3.5</v>
      </c>
      <c r="Z77" s="46">
        <f t="shared" si="42"/>
        <v>9.6211275016187408</v>
      </c>
      <c r="AA77" s="44">
        <f t="shared" si="43"/>
        <v>6</v>
      </c>
      <c r="AB77" s="47">
        <f t="shared" si="44"/>
        <v>49.862558937729034</v>
      </c>
      <c r="AC77" s="44">
        <f t="shared" si="45"/>
        <v>12.600000000000001</v>
      </c>
      <c r="AD77" s="48">
        <f t="shared" si="46"/>
        <v>6.625</v>
      </c>
      <c r="AE77" s="44">
        <f t="shared" si="47"/>
        <v>37.799999999999997</v>
      </c>
      <c r="AF77" s="47">
        <f t="shared" si="48"/>
        <v>114</v>
      </c>
      <c r="AG77" s="49">
        <f t="shared" si="49"/>
        <v>2.7142857142857144</v>
      </c>
      <c r="AH77" s="69">
        <f t="shared" si="50"/>
        <v>3.5</v>
      </c>
      <c r="AI77" s="46">
        <f t="shared" si="51"/>
        <v>9.6211275016187408</v>
      </c>
      <c r="AJ77" s="44">
        <f t="shared" si="52"/>
        <v>6</v>
      </c>
      <c r="AK77" s="47">
        <f t="shared" si="53"/>
        <v>49.862558937729034</v>
      </c>
      <c r="AL77" s="44">
        <f t="shared" si="54"/>
        <v>6</v>
      </c>
      <c r="AM77" s="48">
        <f t="shared" si="55"/>
        <v>7.41240157480315</v>
      </c>
      <c r="AN77" s="44">
        <f t="shared" si="56"/>
        <v>24</v>
      </c>
      <c r="AO77" s="47">
        <f t="shared" si="57"/>
        <v>96</v>
      </c>
      <c r="AP77" s="54">
        <f t="shared" si="58"/>
        <v>2.2857142857142856</v>
      </c>
      <c r="AQ77" s="69">
        <f t="shared" si="59"/>
        <v>3.5</v>
      </c>
      <c r="AR77" s="46">
        <f t="shared" si="60"/>
        <v>9.6211275016187408</v>
      </c>
      <c r="AS77" s="44">
        <f t="shared" si="61"/>
        <v>6</v>
      </c>
      <c r="AT77" s="47">
        <f t="shared" si="62"/>
        <v>49.862558937729034</v>
      </c>
      <c r="AU77" s="44">
        <f t="shared" si="63"/>
        <v>12</v>
      </c>
      <c r="AV77" s="48">
        <f t="shared" si="64"/>
        <v>6.625</v>
      </c>
      <c r="AW77" s="44">
        <f t="shared" si="40"/>
        <v>24</v>
      </c>
      <c r="AX77" s="44">
        <f t="shared" si="65"/>
        <v>6</v>
      </c>
      <c r="AY77" s="44">
        <f t="shared" si="66"/>
        <v>12</v>
      </c>
      <c r="AZ77" s="47">
        <f t="shared" si="67"/>
        <v>120</v>
      </c>
      <c r="BA77" s="49">
        <f t="shared" si="68"/>
        <v>2.8571428571428572</v>
      </c>
      <c r="BB77" s="69">
        <f t="shared" si="69"/>
        <v>3.5</v>
      </c>
      <c r="BC77" s="46">
        <f t="shared" si="70"/>
        <v>9.6211275016187408</v>
      </c>
      <c r="BD77" s="44">
        <f t="shared" si="71"/>
        <v>6</v>
      </c>
      <c r="BE77" s="47">
        <f t="shared" si="72"/>
        <v>49.862558937729034</v>
      </c>
      <c r="BF77" s="44">
        <f t="shared" si="73"/>
        <v>6</v>
      </c>
      <c r="BG77" s="48">
        <f t="shared" si="74"/>
        <v>7.41240157480315</v>
      </c>
      <c r="BH77" s="48">
        <f t="shared" si="75"/>
        <v>12</v>
      </c>
      <c r="BI77" s="44">
        <f t="shared" si="76"/>
        <v>6</v>
      </c>
      <c r="BJ77" s="44">
        <f t="shared" si="77"/>
        <v>12</v>
      </c>
      <c r="BK77" s="44">
        <f t="shared" si="78"/>
        <v>102</v>
      </c>
      <c r="BL77" s="49">
        <f t="shared" si="79"/>
        <v>2.4285714285714284</v>
      </c>
    </row>
    <row r="78" spans="24:64" x14ac:dyDescent="0.25">
      <c r="X78" s="38">
        <v>74</v>
      </c>
      <c r="Y78" s="69">
        <f t="shared" si="41"/>
        <v>3.5</v>
      </c>
      <c r="Z78" s="46">
        <f t="shared" si="42"/>
        <v>9.6211275016187408</v>
      </c>
      <c r="AA78" s="44">
        <f t="shared" si="43"/>
        <v>6</v>
      </c>
      <c r="AB78" s="47">
        <f t="shared" si="44"/>
        <v>49.862558937729034</v>
      </c>
      <c r="AC78" s="44">
        <f t="shared" si="45"/>
        <v>12.600000000000001</v>
      </c>
      <c r="AD78" s="48">
        <f t="shared" si="46"/>
        <v>6.625</v>
      </c>
      <c r="AE78" s="44">
        <f t="shared" si="47"/>
        <v>37.799999999999997</v>
      </c>
      <c r="AF78" s="47">
        <f t="shared" si="48"/>
        <v>114</v>
      </c>
      <c r="AG78" s="49">
        <f t="shared" si="49"/>
        <v>2.7142857142857144</v>
      </c>
      <c r="AH78" s="69">
        <f t="shared" si="50"/>
        <v>3.5</v>
      </c>
      <c r="AI78" s="46">
        <f t="shared" si="51"/>
        <v>9.6211275016187408</v>
      </c>
      <c r="AJ78" s="44">
        <f t="shared" si="52"/>
        <v>6</v>
      </c>
      <c r="AK78" s="47">
        <f t="shared" si="53"/>
        <v>49.862558937729034</v>
      </c>
      <c r="AL78" s="44">
        <f t="shared" si="54"/>
        <v>6</v>
      </c>
      <c r="AM78" s="48">
        <f t="shared" si="55"/>
        <v>7.41240157480315</v>
      </c>
      <c r="AN78" s="44">
        <f t="shared" si="56"/>
        <v>24</v>
      </c>
      <c r="AO78" s="47">
        <f t="shared" si="57"/>
        <v>96</v>
      </c>
      <c r="AP78" s="54">
        <f t="shared" si="58"/>
        <v>2.2857142857142856</v>
      </c>
      <c r="AQ78" s="69">
        <f t="shared" si="59"/>
        <v>3.5</v>
      </c>
      <c r="AR78" s="46">
        <f t="shared" si="60"/>
        <v>9.6211275016187408</v>
      </c>
      <c r="AS78" s="44">
        <f t="shared" si="61"/>
        <v>6</v>
      </c>
      <c r="AT78" s="47">
        <f t="shared" si="62"/>
        <v>49.862558937729034</v>
      </c>
      <c r="AU78" s="44">
        <f t="shared" si="63"/>
        <v>12</v>
      </c>
      <c r="AV78" s="48">
        <f t="shared" si="64"/>
        <v>6.625</v>
      </c>
      <c r="AW78" s="44">
        <f t="shared" si="40"/>
        <v>24</v>
      </c>
      <c r="AX78" s="44">
        <f t="shared" si="65"/>
        <v>6</v>
      </c>
      <c r="AY78" s="44">
        <f t="shared" si="66"/>
        <v>12</v>
      </c>
      <c r="AZ78" s="47">
        <f t="shared" si="67"/>
        <v>120</v>
      </c>
      <c r="BA78" s="49">
        <f t="shared" si="68"/>
        <v>2.8571428571428572</v>
      </c>
      <c r="BB78" s="69">
        <f t="shared" si="69"/>
        <v>3.5</v>
      </c>
      <c r="BC78" s="46">
        <f t="shared" si="70"/>
        <v>9.6211275016187408</v>
      </c>
      <c r="BD78" s="44">
        <f t="shared" si="71"/>
        <v>6</v>
      </c>
      <c r="BE78" s="47">
        <f t="shared" si="72"/>
        <v>49.862558937729034</v>
      </c>
      <c r="BF78" s="44">
        <f t="shared" si="73"/>
        <v>6</v>
      </c>
      <c r="BG78" s="48">
        <f t="shared" si="74"/>
        <v>7.41240157480315</v>
      </c>
      <c r="BH78" s="48">
        <f t="shared" si="75"/>
        <v>12</v>
      </c>
      <c r="BI78" s="44">
        <f t="shared" si="76"/>
        <v>6</v>
      </c>
      <c r="BJ78" s="44">
        <f t="shared" si="77"/>
        <v>12</v>
      </c>
      <c r="BK78" s="44">
        <f t="shared" si="78"/>
        <v>102</v>
      </c>
      <c r="BL78" s="49">
        <f t="shared" si="79"/>
        <v>2.4285714285714284</v>
      </c>
    </row>
    <row r="79" spans="24:64" x14ac:dyDescent="0.25">
      <c r="X79" s="38">
        <v>75</v>
      </c>
      <c r="Y79" s="69">
        <f t="shared" si="41"/>
        <v>3.5</v>
      </c>
      <c r="Z79" s="46">
        <f t="shared" si="42"/>
        <v>9.6211275016187408</v>
      </c>
      <c r="AA79" s="44">
        <f t="shared" si="43"/>
        <v>6</v>
      </c>
      <c r="AB79" s="47">
        <f t="shared" si="44"/>
        <v>49.862558937729034</v>
      </c>
      <c r="AC79" s="44">
        <f t="shared" si="45"/>
        <v>12.600000000000001</v>
      </c>
      <c r="AD79" s="48">
        <f t="shared" si="46"/>
        <v>6.625</v>
      </c>
      <c r="AE79" s="44">
        <f t="shared" si="47"/>
        <v>37.799999999999997</v>
      </c>
      <c r="AF79" s="47">
        <f t="shared" si="48"/>
        <v>114</v>
      </c>
      <c r="AG79" s="49">
        <f t="shared" si="49"/>
        <v>2.7142857142857144</v>
      </c>
      <c r="AH79" s="69">
        <f t="shared" si="50"/>
        <v>3.5</v>
      </c>
      <c r="AI79" s="46">
        <f t="shared" si="51"/>
        <v>9.6211275016187408</v>
      </c>
      <c r="AJ79" s="44">
        <f t="shared" si="52"/>
        <v>6</v>
      </c>
      <c r="AK79" s="47">
        <f t="shared" si="53"/>
        <v>49.862558937729034</v>
      </c>
      <c r="AL79" s="44">
        <f t="shared" si="54"/>
        <v>6</v>
      </c>
      <c r="AM79" s="48">
        <f t="shared" si="55"/>
        <v>7.41240157480315</v>
      </c>
      <c r="AN79" s="44">
        <f t="shared" si="56"/>
        <v>24</v>
      </c>
      <c r="AO79" s="47">
        <f t="shared" si="57"/>
        <v>96</v>
      </c>
      <c r="AP79" s="54">
        <f t="shared" si="58"/>
        <v>2.2857142857142856</v>
      </c>
      <c r="AQ79" s="69">
        <f t="shared" si="59"/>
        <v>3.5</v>
      </c>
      <c r="AR79" s="46">
        <f t="shared" si="60"/>
        <v>9.6211275016187408</v>
      </c>
      <c r="AS79" s="44">
        <f t="shared" si="61"/>
        <v>6</v>
      </c>
      <c r="AT79" s="47">
        <f t="shared" si="62"/>
        <v>49.862558937729034</v>
      </c>
      <c r="AU79" s="44">
        <f t="shared" si="63"/>
        <v>12</v>
      </c>
      <c r="AV79" s="48">
        <f t="shared" si="64"/>
        <v>6.625</v>
      </c>
      <c r="AW79" s="44">
        <f t="shared" si="40"/>
        <v>24</v>
      </c>
      <c r="AX79" s="44">
        <f t="shared" si="65"/>
        <v>6</v>
      </c>
      <c r="AY79" s="44">
        <f t="shared" si="66"/>
        <v>12</v>
      </c>
      <c r="AZ79" s="47">
        <f t="shared" si="67"/>
        <v>120</v>
      </c>
      <c r="BA79" s="49">
        <f t="shared" si="68"/>
        <v>2.8571428571428572</v>
      </c>
      <c r="BB79" s="69">
        <f t="shared" si="69"/>
        <v>3.5</v>
      </c>
      <c r="BC79" s="46">
        <f t="shared" si="70"/>
        <v>9.6211275016187408</v>
      </c>
      <c r="BD79" s="44">
        <f t="shared" si="71"/>
        <v>6</v>
      </c>
      <c r="BE79" s="47">
        <f t="shared" si="72"/>
        <v>49.862558937729034</v>
      </c>
      <c r="BF79" s="44">
        <f t="shared" si="73"/>
        <v>6</v>
      </c>
      <c r="BG79" s="48">
        <f t="shared" si="74"/>
        <v>7.41240157480315</v>
      </c>
      <c r="BH79" s="48">
        <f t="shared" si="75"/>
        <v>12</v>
      </c>
      <c r="BI79" s="44">
        <f t="shared" si="76"/>
        <v>6</v>
      </c>
      <c r="BJ79" s="44">
        <f t="shared" si="77"/>
        <v>12</v>
      </c>
      <c r="BK79" s="44">
        <f t="shared" si="78"/>
        <v>102</v>
      </c>
      <c r="BL79" s="49">
        <f t="shared" si="79"/>
        <v>2.4285714285714284</v>
      </c>
    </row>
    <row r="80" spans="24:64" x14ac:dyDescent="0.25">
      <c r="X80" s="38">
        <v>76</v>
      </c>
      <c r="Y80" s="69">
        <f t="shared" si="41"/>
        <v>3.5</v>
      </c>
      <c r="Z80" s="46">
        <f t="shared" si="42"/>
        <v>9.6211275016187408</v>
      </c>
      <c r="AA80" s="44">
        <f t="shared" si="43"/>
        <v>6</v>
      </c>
      <c r="AB80" s="47">
        <f t="shared" si="44"/>
        <v>49.862558937729034</v>
      </c>
      <c r="AC80" s="44">
        <f t="shared" si="45"/>
        <v>12.600000000000001</v>
      </c>
      <c r="AD80" s="48">
        <f t="shared" si="46"/>
        <v>6.625</v>
      </c>
      <c r="AE80" s="44">
        <f t="shared" si="47"/>
        <v>37.799999999999997</v>
      </c>
      <c r="AF80" s="47">
        <f t="shared" si="48"/>
        <v>114</v>
      </c>
      <c r="AG80" s="49">
        <f t="shared" si="49"/>
        <v>2.7142857142857144</v>
      </c>
      <c r="AH80" s="69">
        <f t="shared" si="50"/>
        <v>3.5</v>
      </c>
      <c r="AI80" s="46">
        <f t="shared" si="51"/>
        <v>9.6211275016187408</v>
      </c>
      <c r="AJ80" s="44">
        <f t="shared" si="52"/>
        <v>6</v>
      </c>
      <c r="AK80" s="47">
        <f t="shared" si="53"/>
        <v>49.862558937729034</v>
      </c>
      <c r="AL80" s="44">
        <f t="shared" si="54"/>
        <v>6</v>
      </c>
      <c r="AM80" s="48">
        <f t="shared" si="55"/>
        <v>7.41240157480315</v>
      </c>
      <c r="AN80" s="44">
        <f t="shared" si="56"/>
        <v>24</v>
      </c>
      <c r="AO80" s="47">
        <f t="shared" si="57"/>
        <v>96</v>
      </c>
      <c r="AP80" s="54">
        <f t="shared" si="58"/>
        <v>2.2857142857142856</v>
      </c>
      <c r="AQ80" s="69">
        <f t="shared" si="59"/>
        <v>3.5</v>
      </c>
      <c r="AR80" s="46">
        <f t="shared" si="60"/>
        <v>9.6211275016187408</v>
      </c>
      <c r="AS80" s="44">
        <f t="shared" si="61"/>
        <v>6</v>
      </c>
      <c r="AT80" s="47">
        <f t="shared" si="62"/>
        <v>49.862558937729034</v>
      </c>
      <c r="AU80" s="44">
        <f t="shared" si="63"/>
        <v>12</v>
      </c>
      <c r="AV80" s="48">
        <f t="shared" si="64"/>
        <v>6.625</v>
      </c>
      <c r="AW80" s="44">
        <f t="shared" si="40"/>
        <v>24</v>
      </c>
      <c r="AX80" s="44">
        <f t="shared" si="65"/>
        <v>6</v>
      </c>
      <c r="AY80" s="44">
        <f t="shared" si="66"/>
        <v>12</v>
      </c>
      <c r="AZ80" s="47">
        <f t="shared" si="67"/>
        <v>120</v>
      </c>
      <c r="BA80" s="49">
        <f t="shared" si="68"/>
        <v>2.8571428571428572</v>
      </c>
      <c r="BB80" s="69">
        <f t="shared" si="69"/>
        <v>3.5</v>
      </c>
      <c r="BC80" s="46">
        <f t="shared" si="70"/>
        <v>9.6211275016187408</v>
      </c>
      <c r="BD80" s="44">
        <f t="shared" si="71"/>
        <v>6</v>
      </c>
      <c r="BE80" s="47">
        <f t="shared" si="72"/>
        <v>49.862558937729034</v>
      </c>
      <c r="BF80" s="44">
        <f t="shared" si="73"/>
        <v>6</v>
      </c>
      <c r="BG80" s="48">
        <f t="shared" si="74"/>
        <v>7.41240157480315</v>
      </c>
      <c r="BH80" s="48">
        <f t="shared" si="75"/>
        <v>12</v>
      </c>
      <c r="BI80" s="44">
        <f t="shared" si="76"/>
        <v>6</v>
      </c>
      <c r="BJ80" s="44">
        <f t="shared" si="77"/>
        <v>12</v>
      </c>
      <c r="BK80" s="44">
        <f t="shared" si="78"/>
        <v>102</v>
      </c>
      <c r="BL80" s="49">
        <f t="shared" si="79"/>
        <v>2.4285714285714284</v>
      </c>
    </row>
    <row r="81" spans="24:64" x14ac:dyDescent="0.25">
      <c r="X81" s="38">
        <v>77</v>
      </c>
      <c r="Y81" s="69">
        <f t="shared" si="41"/>
        <v>3.5</v>
      </c>
      <c r="Z81" s="46">
        <f t="shared" si="42"/>
        <v>9.6211275016187408</v>
      </c>
      <c r="AA81" s="44">
        <f t="shared" si="43"/>
        <v>6</v>
      </c>
      <c r="AB81" s="47">
        <f t="shared" si="44"/>
        <v>49.862558937729034</v>
      </c>
      <c r="AC81" s="44">
        <f t="shared" si="45"/>
        <v>12.600000000000001</v>
      </c>
      <c r="AD81" s="48">
        <f t="shared" si="46"/>
        <v>6.625</v>
      </c>
      <c r="AE81" s="44">
        <f t="shared" si="47"/>
        <v>37.799999999999997</v>
      </c>
      <c r="AF81" s="47">
        <f t="shared" si="48"/>
        <v>114</v>
      </c>
      <c r="AG81" s="49">
        <f t="shared" si="49"/>
        <v>2.7142857142857144</v>
      </c>
      <c r="AH81" s="69">
        <f t="shared" si="50"/>
        <v>3.5</v>
      </c>
      <c r="AI81" s="46">
        <f t="shared" si="51"/>
        <v>9.6211275016187408</v>
      </c>
      <c r="AJ81" s="44">
        <f t="shared" si="52"/>
        <v>6</v>
      </c>
      <c r="AK81" s="47">
        <f t="shared" si="53"/>
        <v>49.862558937729034</v>
      </c>
      <c r="AL81" s="44">
        <f t="shared" si="54"/>
        <v>6</v>
      </c>
      <c r="AM81" s="48">
        <f t="shared" si="55"/>
        <v>7.41240157480315</v>
      </c>
      <c r="AN81" s="44">
        <f t="shared" si="56"/>
        <v>24</v>
      </c>
      <c r="AO81" s="47">
        <f t="shared" si="57"/>
        <v>96</v>
      </c>
      <c r="AP81" s="54">
        <f t="shared" si="58"/>
        <v>2.2857142857142856</v>
      </c>
      <c r="AQ81" s="69">
        <f t="shared" si="59"/>
        <v>3.5</v>
      </c>
      <c r="AR81" s="46">
        <f t="shared" si="60"/>
        <v>9.6211275016187408</v>
      </c>
      <c r="AS81" s="44">
        <f t="shared" si="61"/>
        <v>6</v>
      </c>
      <c r="AT81" s="47">
        <f t="shared" si="62"/>
        <v>49.862558937729034</v>
      </c>
      <c r="AU81" s="44">
        <f t="shared" si="63"/>
        <v>12</v>
      </c>
      <c r="AV81" s="48">
        <f t="shared" si="64"/>
        <v>6.625</v>
      </c>
      <c r="AW81" s="44">
        <f t="shared" si="40"/>
        <v>24</v>
      </c>
      <c r="AX81" s="44">
        <f t="shared" si="65"/>
        <v>6</v>
      </c>
      <c r="AY81" s="44">
        <f t="shared" si="66"/>
        <v>12</v>
      </c>
      <c r="AZ81" s="47">
        <f t="shared" si="67"/>
        <v>120</v>
      </c>
      <c r="BA81" s="49">
        <f t="shared" si="68"/>
        <v>2.8571428571428572</v>
      </c>
      <c r="BB81" s="69">
        <f t="shared" si="69"/>
        <v>3.5</v>
      </c>
      <c r="BC81" s="46">
        <f t="shared" si="70"/>
        <v>9.6211275016187408</v>
      </c>
      <c r="BD81" s="44">
        <f t="shared" si="71"/>
        <v>6</v>
      </c>
      <c r="BE81" s="47">
        <f t="shared" si="72"/>
        <v>49.862558937729034</v>
      </c>
      <c r="BF81" s="44">
        <f t="shared" si="73"/>
        <v>6</v>
      </c>
      <c r="BG81" s="48">
        <f t="shared" si="74"/>
        <v>7.41240157480315</v>
      </c>
      <c r="BH81" s="48">
        <f t="shared" si="75"/>
        <v>12</v>
      </c>
      <c r="BI81" s="44">
        <f t="shared" si="76"/>
        <v>6</v>
      </c>
      <c r="BJ81" s="44">
        <f t="shared" si="77"/>
        <v>12</v>
      </c>
      <c r="BK81" s="44">
        <f t="shared" si="78"/>
        <v>102</v>
      </c>
      <c r="BL81" s="49">
        <f t="shared" si="79"/>
        <v>2.4285714285714284</v>
      </c>
    </row>
    <row r="82" spans="24:64" x14ac:dyDescent="0.25">
      <c r="X82" s="38">
        <v>78</v>
      </c>
      <c r="Y82" s="69">
        <f t="shared" si="41"/>
        <v>3.5</v>
      </c>
      <c r="Z82" s="46">
        <f t="shared" si="42"/>
        <v>9.6211275016187408</v>
      </c>
      <c r="AA82" s="44">
        <f t="shared" si="43"/>
        <v>6</v>
      </c>
      <c r="AB82" s="47">
        <f t="shared" si="44"/>
        <v>49.862558937729034</v>
      </c>
      <c r="AC82" s="44">
        <f t="shared" si="45"/>
        <v>12.600000000000001</v>
      </c>
      <c r="AD82" s="48">
        <f t="shared" si="46"/>
        <v>6.625</v>
      </c>
      <c r="AE82" s="44">
        <f t="shared" si="47"/>
        <v>37.799999999999997</v>
      </c>
      <c r="AF82" s="47">
        <f t="shared" si="48"/>
        <v>114</v>
      </c>
      <c r="AG82" s="49">
        <f t="shared" si="49"/>
        <v>2.7142857142857144</v>
      </c>
      <c r="AH82" s="69">
        <f t="shared" si="50"/>
        <v>3.5</v>
      </c>
      <c r="AI82" s="46">
        <f t="shared" si="51"/>
        <v>9.6211275016187408</v>
      </c>
      <c r="AJ82" s="44">
        <f t="shared" si="52"/>
        <v>6</v>
      </c>
      <c r="AK82" s="47">
        <f t="shared" si="53"/>
        <v>49.862558937729034</v>
      </c>
      <c r="AL82" s="44">
        <f t="shared" si="54"/>
        <v>6</v>
      </c>
      <c r="AM82" s="48">
        <f t="shared" si="55"/>
        <v>7.41240157480315</v>
      </c>
      <c r="AN82" s="44">
        <f t="shared" si="56"/>
        <v>24</v>
      </c>
      <c r="AO82" s="47">
        <f t="shared" si="57"/>
        <v>96</v>
      </c>
      <c r="AP82" s="54">
        <f t="shared" si="58"/>
        <v>2.2857142857142856</v>
      </c>
      <c r="AQ82" s="69">
        <f t="shared" si="59"/>
        <v>3.5</v>
      </c>
      <c r="AR82" s="46">
        <f t="shared" si="60"/>
        <v>9.6211275016187408</v>
      </c>
      <c r="AS82" s="44">
        <f t="shared" si="61"/>
        <v>6</v>
      </c>
      <c r="AT82" s="47">
        <f t="shared" si="62"/>
        <v>49.862558937729034</v>
      </c>
      <c r="AU82" s="44">
        <f t="shared" si="63"/>
        <v>12</v>
      </c>
      <c r="AV82" s="48">
        <f t="shared" si="64"/>
        <v>6.625</v>
      </c>
      <c r="AW82" s="44">
        <f t="shared" si="40"/>
        <v>24</v>
      </c>
      <c r="AX82" s="44">
        <f t="shared" si="65"/>
        <v>6</v>
      </c>
      <c r="AY82" s="44">
        <f t="shared" si="66"/>
        <v>12</v>
      </c>
      <c r="AZ82" s="47">
        <f t="shared" si="67"/>
        <v>120</v>
      </c>
      <c r="BA82" s="49">
        <f t="shared" si="68"/>
        <v>2.8571428571428572</v>
      </c>
      <c r="BB82" s="69">
        <f t="shared" si="69"/>
        <v>3.5</v>
      </c>
      <c r="BC82" s="46">
        <f t="shared" si="70"/>
        <v>9.6211275016187408</v>
      </c>
      <c r="BD82" s="44">
        <f t="shared" si="71"/>
        <v>6</v>
      </c>
      <c r="BE82" s="47">
        <f t="shared" si="72"/>
        <v>49.862558937729034</v>
      </c>
      <c r="BF82" s="44">
        <f t="shared" si="73"/>
        <v>6</v>
      </c>
      <c r="BG82" s="48">
        <f t="shared" si="74"/>
        <v>7.41240157480315</v>
      </c>
      <c r="BH82" s="48">
        <f t="shared" si="75"/>
        <v>12</v>
      </c>
      <c r="BI82" s="44">
        <f t="shared" si="76"/>
        <v>6</v>
      </c>
      <c r="BJ82" s="44">
        <f t="shared" si="77"/>
        <v>12</v>
      </c>
      <c r="BK82" s="44">
        <f t="shared" si="78"/>
        <v>102</v>
      </c>
      <c r="BL82" s="49">
        <f t="shared" si="79"/>
        <v>2.4285714285714284</v>
      </c>
    </row>
    <row r="83" spans="24:64" x14ac:dyDescent="0.25">
      <c r="X83" s="38">
        <v>79</v>
      </c>
      <c r="Y83" s="69">
        <f t="shared" si="41"/>
        <v>3.5</v>
      </c>
      <c r="Z83" s="46">
        <f t="shared" si="42"/>
        <v>9.6211275016187408</v>
      </c>
      <c r="AA83" s="44">
        <f t="shared" si="43"/>
        <v>6</v>
      </c>
      <c r="AB83" s="47">
        <f t="shared" si="44"/>
        <v>49.862558937729034</v>
      </c>
      <c r="AC83" s="44">
        <f t="shared" si="45"/>
        <v>12.600000000000001</v>
      </c>
      <c r="AD83" s="48">
        <f t="shared" si="46"/>
        <v>6.625</v>
      </c>
      <c r="AE83" s="44">
        <f t="shared" si="47"/>
        <v>37.799999999999997</v>
      </c>
      <c r="AF83" s="47">
        <f t="shared" si="48"/>
        <v>114</v>
      </c>
      <c r="AG83" s="49">
        <f t="shared" si="49"/>
        <v>2.7142857142857144</v>
      </c>
      <c r="AH83" s="69">
        <f t="shared" si="50"/>
        <v>3.5</v>
      </c>
      <c r="AI83" s="46">
        <f t="shared" si="51"/>
        <v>9.6211275016187408</v>
      </c>
      <c r="AJ83" s="44">
        <f t="shared" si="52"/>
        <v>6</v>
      </c>
      <c r="AK83" s="47">
        <f t="shared" si="53"/>
        <v>49.862558937729034</v>
      </c>
      <c r="AL83" s="44">
        <f t="shared" si="54"/>
        <v>6</v>
      </c>
      <c r="AM83" s="48">
        <f t="shared" si="55"/>
        <v>7.41240157480315</v>
      </c>
      <c r="AN83" s="44">
        <f t="shared" si="56"/>
        <v>24</v>
      </c>
      <c r="AO83" s="47">
        <f t="shared" si="57"/>
        <v>96</v>
      </c>
      <c r="AP83" s="54">
        <f t="shared" si="58"/>
        <v>2.2857142857142856</v>
      </c>
      <c r="AQ83" s="69">
        <f t="shared" si="59"/>
        <v>3.5</v>
      </c>
      <c r="AR83" s="46">
        <f t="shared" si="60"/>
        <v>9.6211275016187408</v>
      </c>
      <c r="AS83" s="44">
        <f t="shared" si="61"/>
        <v>6</v>
      </c>
      <c r="AT83" s="47">
        <f t="shared" si="62"/>
        <v>49.862558937729034</v>
      </c>
      <c r="AU83" s="44">
        <f t="shared" si="63"/>
        <v>12</v>
      </c>
      <c r="AV83" s="48">
        <f t="shared" si="64"/>
        <v>6.625</v>
      </c>
      <c r="AW83" s="44">
        <f t="shared" si="40"/>
        <v>24</v>
      </c>
      <c r="AX83" s="44">
        <f t="shared" si="65"/>
        <v>6</v>
      </c>
      <c r="AY83" s="44">
        <f t="shared" si="66"/>
        <v>12</v>
      </c>
      <c r="AZ83" s="47">
        <f t="shared" si="67"/>
        <v>120</v>
      </c>
      <c r="BA83" s="49">
        <f t="shared" si="68"/>
        <v>2.8571428571428572</v>
      </c>
      <c r="BB83" s="69">
        <f t="shared" si="69"/>
        <v>3.5</v>
      </c>
      <c r="BC83" s="46">
        <f t="shared" si="70"/>
        <v>9.6211275016187408</v>
      </c>
      <c r="BD83" s="44">
        <f t="shared" si="71"/>
        <v>6</v>
      </c>
      <c r="BE83" s="47">
        <f t="shared" si="72"/>
        <v>49.862558937729034</v>
      </c>
      <c r="BF83" s="44">
        <f t="shared" si="73"/>
        <v>6</v>
      </c>
      <c r="BG83" s="48">
        <f t="shared" si="74"/>
        <v>7.41240157480315</v>
      </c>
      <c r="BH83" s="48">
        <f t="shared" si="75"/>
        <v>12</v>
      </c>
      <c r="BI83" s="44">
        <f t="shared" si="76"/>
        <v>6</v>
      </c>
      <c r="BJ83" s="44">
        <f t="shared" si="77"/>
        <v>12</v>
      </c>
      <c r="BK83" s="44">
        <f t="shared" si="78"/>
        <v>102</v>
      </c>
      <c r="BL83" s="49">
        <f t="shared" si="79"/>
        <v>2.4285714285714284</v>
      </c>
    </row>
    <row r="84" spans="24:64" x14ac:dyDescent="0.25">
      <c r="X84" s="38">
        <v>80</v>
      </c>
      <c r="Y84" s="69">
        <f t="shared" si="41"/>
        <v>3.5</v>
      </c>
      <c r="Z84" s="46">
        <f t="shared" si="42"/>
        <v>9.6211275016187408</v>
      </c>
      <c r="AA84" s="44">
        <f t="shared" si="43"/>
        <v>6</v>
      </c>
      <c r="AB84" s="47">
        <f t="shared" si="44"/>
        <v>49.862558937729034</v>
      </c>
      <c r="AC84" s="44">
        <f t="shared" si="45"/>
        <v>12.600000000000001</v>
      </c>
      <c r="AD84" s="48">
        <f t="shared" si="46"/>
        <v>6.625</v>
      </c>
      <c r="AE84" s="44">
        <f t="shared" si="47"/>
        <v>37.799999999999997</v>
      </c>
      <c r="AF84" s="47">
        <f t="shared" si="48"/>
        <v>114</v>
      </c>
      <c r="AG84" s="49">
        <f t="shared" si="49"/>
        <v>2.7142857142857144</v>
      </c>
      <c r="AH84" s="69">
        <f t="shared" si="50"/>
        <v>3.5</v>
      </c>
      <c r="AI84" s="46">
        <f t="shared" si="51"/>
        <v>9.6211275016187408</v>
      </c>
      <c r="AJ84" s="44">
        <f t="shared" si="52"/>
        <v>6</v>
      </c>
      <c r="AK84" s="47">
        <f t="shared" si="53"/>
        <v>49.862558937729034</v>
      </c>
      <c r="AL84" s="44">
        <f t="shared" si="54"/>
        <v>6</v>
      </c>
      <c r="AM84" s="48">
        <f t="shared" si="55"/>
        <v>7.41240157480315</v>
      </c>
      <c r="AN84" s="44">
        <f t="shared" si="56"/>
        <v>24</v>
      </c>
      <c r="AO84" s="47">
        <f t="shared" si="57"/>
        <v>96</v>
      </c>
      <c r="AP84" s="54">
        <f t="shared" si="58"/>
        <v>2.2857142857142856</v>
      </c>
      <c r="AQ84" s="69">
        <f t="shared" si="59"/>
        <v>3.5</v>
      </c>
      <c r="AR84" s="46">
        <f t="shared" si="60"/>
        <v>9.6211275016187408</v>
      </c>
      <c r="AS84" s="44">
        <f t="shared" si="61"/>
        <v>6</v>
      </c>
      <c r="AT84" s="47">
        <f t="shared" si="62"/>
        <v>49.862558937729034</v>
      </c>
      <c r="AU84" s="44">
        <f t="shared" si="63"/>
        <v>12</v>
      </c>
      <c r="AV84" s="48">
        <f t="shared" si="64"/>
        <v>6.625</v>
      </c>
      <c r="AW84" s="44">
        <f t="shared" si="40"/>
        <v>24</v>
      </c>
      <c r="AX84" s="44">
        <f t="shared" si="65"/>
        <v>6</v>
      </c>
      <c r="AY84" s="44">
        <f t="shared" si="66"/>
        <v>12</v>
      </c>
      <c r="AZ84" s="47">
        <f t="shared" si="67"/>
        <v>120</v>
      </c>
      <c r="BA84" s="49">
        <f t="shared" si="68"/>
        <v>2.8571428571428572</v>
      </c>
      <c r="BB84" s="69">
        <f t="shared" si="69"/>
        <v>3.5</v>
      </c>
      <c r="BC84" s="46">
        <f t="shared" si="70"/>
        <v>9.6211275016187408</v>
      </c>
      <c r="BD84" s="44">
        <f t="shared" si="71"/>
        <v>6</v>
      </c>
      <c r="BE84" s="47">
        <f t="shared" si="72"/>
        <v>49.862558937729034</v>
      </c>
      <c r="BF84" s="44">
        <f t="shared" si="73"/>
        <v>6</v>
      </c>
      <c r="BG84" s="48">
        <f t="shared" si="74"/>
        <v>7.41240157480315</v>
      </c>
      <c r="BH84" s="48">
        <f t="shared" si="75"/>
        <v>12</v>
      </c>
      <c r="BI84" s="44">
        <f t="shared" si="76"/>
        <v>6</v>
      </c>
      <c r="BJ84" s="44">
        <f t="shared" si="77"/>
        <v>12</v>
      </c>
      <c r="BK84" s="44">
        <f t="shared" si="78"/>
        <v>102</v>
      </c>
      <c r="BL84" s="49">
        <f t="shared" si="79"/>
        <v>2.4285714285714284</v>
      </c>
    </row>
    <row r="85" spans="24:64" x14ac:dyDescent="0.25">
      <c r="X85" s="38">
        <v>81</v>
      </c>
      <c r="Y85" s="69">
        <f t="shared" si="41"/>
        <v>3.5</v>
      </c>
      <c r="Z85" s="46">
        <f t="shared" si="42"/>
        <v>9.6211275016187408</v>
      </c>
      <c r="AA85" s="44">
        <f t="shared" si="43"/>
        <v>6</v>
      </c>
      <c r="AB85" s="47">
        <f t="shared" si="44"/>
        <v>49.862558937729034</v>
      </c>
      <c r="AC85" s="44">
        <f t="shared" si="45"/>
        <v>12.600000000000001</v>
      </c>
      <c r="AD85" s="48">
        <f t="shared" si="46"/>
        <v>6.625</v>
      </c>
      <c r="AE85" s="44">
        <f t="shared" si="47"/>
        <v>37.799999999999997</v>
      </c>
      <c r="AF85" s="47">
        <f t="shared" si="48"/>
        <v>114</v>
      </c>
      <c r="AG85" s="49">
        <f t="shared" si="49"/>
        <v>2.7142857142857144</v>
      </c>
      <c r="AH85" s="69">
        <f t="shared" si="50"/>
        <v>3.5</v>
      </c>
      <c r="AI85" s="46">
        <f t="shared" si="51"/>
        <v>9.6211275016187408</v>
      </c>
      <c r="AJ85" s="44">
        <f t="shared" si="52"/>
        <v>6</v>
      </c>
      <c r="AK85" s="47">
        <f t="shared" si="53"/>
        <v>49.862558937729034</v>
      </c>
      <c r="AL85" s="44">
        <f t="shared" si="54"/>
        <v>6</v>
      </c>
      <c r="AM85" s="48">
        <f t="shared" si="55"/>
        <v>7.41240157480315</v>
      </c>
      <c r="AN85" s="44">
        <f t="shared" si="56"/>
        <v>24</v>
      </c>
      <c r="AO85" s="47">
        <f t="shared" si="57"/>
        <v>96</v>
      </c>
      <c r="AP85" s="54">
        <f t="shared" si="58"/>
        <v>2.2857142857142856</v>
      </c>
      <c r="AQ85" s="69">
        <f t="shared" si="59"/>
        <v>3.5</v>
      </c>
      <c r="AR85" s="46">
        <f t="shared" si="60"/>
        <v>9.6211275016187408</v>
      </c>
      <c r="AS85" s="44">
        <f t="shared" si="61"/>
        <v>6</v>
      </c>
      <c r="AT85" s="47">
        <f t="shared" si="62"/>
        <v>49.862558937729034</v>
      </c>
      <c r="AU85" s="44">
        <f t="shared" si="63"/>
        <v>12</v>
      </c>
      <c r="AV85" s="48">
        <f t="shared" si="64"/>
        <v>6.625</v>
      </c>
      <c r="AW85" s="44">
        <f t="shared" si="40"/>
        <v>24</v>
      </c>
      <c r="AX85" s="44">
        <f t="shared" si="65"/>
        <v>6</v>
      </c>
      <c r="AY85" s="44">
        <f t="shared" si="66"/>
        <v>12</v>
      </c>
      <c r="AZ85" s="47">
        <f t="shared" si="67"/>
        <v>120</v>
      </c>
      <c r="BA85" s="49">
        <f t="shared" si="68"/>
        <v>2.8571428571428572</v>
      </c>
      <c r="BB85" s="69">
        <f t="shared" si="69"/>
        <v>3.5</v>
      </c>
      <c r="BC85" s="46">
        <f t="shared" si="70"/>
        <v>9.6211275016187408</v>
      </c>
      <c r="BD85" s="44">
        <f t="shared" si="71"/>
        <v>6</v>
      </c>
      <c r="BE85" s="47">
        <f t="shared" si="72"/>
        <v>49.862558937729034</v>
      </c>
      <c r="BF85" s="44">
        <f t="shared" si="73"/>
        <v>6</v>
      </c>
      <c r="BG85" s="48">
        <f t="shared" si="74"/>
        <v>7.41240157480315</v>
      </c>
      <c r="BH85" s="48">
        <f t="shared" si="75"/>
        <v>12</v>
      </c>
      <c r="BI85" s="44">
        <f t="shared" si="76"/>
        <v>6</v>
      </c>
      <c r="BJ85" s="44">
        <f t="shared" si="77"/>
        <v>12</v>
      </c>
      <c r="BK85" s="44">
        <f t="shared" si="78"/>
        <v>102</v>
      </c>
      <c r="BL85" s="49">
        <f t="shared" si="79"/>
        <v>2.4285714285714284</v>
      </c>
    </row>
    <row r="86" spans="24:64" x14ac:dyDescent="0.25">
      <c r="X86" s="38">
        <v>82</v>
      </c>
      <c r="Y86" s="69">
        <f t="shared" si="41"/>
        <v>3.5</v>
      </c>
      <c r="Z86" s="46">
        <f t="shared" si="42"/>
        <v>9.6211275016187408</v>
      </c>
      <c r="AA86" s="44">
        <f t="shared" si="43"/>
        <v>6</v>
      </c>
      <c r="AB86" s="47">
        <f t="shared" si="44"/>
        <v>49.862558937729034</v>
      </c>
      <c r="AC86" s="44">
        <f t="shared" si="45"/>
        <v>12.600000000000001</v>
      </c>
      <c r="AD86" s="48">
        <f t="shared" si="46"/>
        <v>6.625</v>
      </c>
      <c r="AE86" s="44">
        <f t="shared" si="47"/>
        <v>37.799999999999997</v>
      </c>
      <c r="AF86" s="47">
        <f t="shared" si="48"/>
        <v>114</v>
      </c>
      <c r="AG86" s="49">
        <f t="shared" si="49"/>
        <v>2.7142857142857144</v>
      </c>
      <c r="AH86" s="69">
        <f t="shared" si="50"/>
        <v>3.5</v>
      </c>
      <c r="AI86" s="46">
        <f t="shared" si="51"/>
        <v>9.6211275016187408</v>
      </c>
      <c r="AJ86" s="44">
        <f t="shared" si="52"/>
        <v>6</v>
      </c>
      <c r="AK86" s="47">
        <f t="shared" si="53"/>
        <v>49.862558937729034</v>
      </c>
      <c r="AL86" s="44">
        <f t="shared" si="54"/>
        <v>6</v>
      </c>
      <c r="AM86" s="48">
        <f t="shared" si="55"/>
        <v>7.41240157480315</v>
      </c>
      <c r="AN86" s="44">
        <f t="shared" si="56"/>
        <v>24</v>
      </c>
      <c r="AO86" s="47">
        <f t="shared" si="57"/>
        <v>96</v>
      </c>
      <c r="AP86" s="54">
        <f t="shared" si="58"/>
        <v>2.2857142857142856</v>
      </c>
      <c r="AQ86" s="69">
        <f t="shared" si="59"/>
        <v>3.5</v>
      </c>
      <c r="AR86" s="46">
        <f t="shared" si="60"/>
        <v>9.6211275016187408</v>
      </c>
      <c r="AS86" s="44">
        <f t="shared" si="61"/>
        <v>6</v>
      </c>
      <c r="AT86" s="47">
        <f t="shared" si="62"/>
        <v>49.862558937729034</v>
      </c>
      <c r="AU86" s="44">
        <f t="shared" si="63"/>
        <v>12</v>
      </c>
      <c r="AV86" s="48">
        <f t="shared" si="64"/>
        <v>6.625</v>
      </c>
      <c r="AW86" s="44">
        <f t="shared" si="40"/>
        <v>24</v>
      </c>
      <c r="AX86" s="44">
        <f t="shared" si="65"/>
        <v>6</v>
      </c>
      <c r="AY86" s="44">
        <f t="shared" si="66"/>
        <v>12</v>
      </c>
      <c r="AZ86" s="47">
        <f t="shared" si="67"/>
        <v>120</v>
      </c>
      <c r="BA86" s="49">
        <f t="shared" si="68"/>
        <v>2.8571428571428572</v>
      </c>
      <c r="BB86" s="69">
        <f t="shared" si="69"/>
        <v>3.5</v>
      </c>
      <c r="BC86" s="46">
        <f t="shared" si="70"/>
        <v>9.6211275016187408</v>
      </c>
      <c r="BD86" s="44">
        <f t="shared" si="71"/>
        <v>6</v>
      </c>
      <c r="BE86" s="47">
        <f t="shared" si="72"/>
        <v>49.862558937729034</v>
      </c>
      <c r="BF86" s="44">
        <f t="shared" si="73"/>
        <v>6</v>
      </c>
      <c r="BG86" s="48">
        <f t="shared" si="74"/>
        <v>7.41240157480315</v>
      </c>
      <c r="BH86" s="48">
        <f t="shared" si="75"/>
        <v>12</v>
      </c>
      <c r="BI86" s="44">
        <f t="shared" si="76"/>
        <v>6</v>
      </c>
      <c r="BJ86" s="44">
        <f t="shared" si="77"/>
        <v>12</v>
      </c>
      <c r="BK86" s="44">
        <f t="shared" si="78"/>
        <v>102</v>
      </c>
      <c r="BL86" s="49">
        <f t="shared" si="79"/>
        <v>2.4285714285714284</v>
      </c>
    </row>
    <row r="87" spans="24:64" x14ac:dyDescent="0.25">
      <c r="X87" s="38">
        <v>83</v>
      </c>
      <c r="Y87" s="69">
        <f t="shared" si="41"/>
        <v>3.5</v>
      </c>
      <c r="Z87" s="46">
        <f t="shared" si="42"/>
        <v>9.6211275016187408</v>
      </c>
      <c r="AA87" s="44">
        <f t="shared" si="43"/>
        <v>6</v>
      </c>
      <c r="AB87" s="47">
        <f t="shared" si="44"/>
        <v>49.862558937729034</v>
      </c>
      <c r="AC87" s="44">
        <f t="shared" si="45"/>
        <v>12.600000000000001</v>
      </c>
      <c r="AD87" s="48">
        <f t="shared" si="46"/>
        <v>6.625</v>
      </c>
      <c r="AE87" s="44">
        <f t="shared" si="47"/>
        <v>37.799999999999997</v>
      </c>
      <c r="AF87" s="47">
        <f t="shared" si="48"/>
        <v>114</v>
      </c>
      <c r="AG87" s="49">
        <f t="shared" si="49"/>
        <v>2.7142857142857144</v>
      </c>
      <c r="AH87" s="69">
        <f t="shared" si="50"/>
        <v>3.5</v>
      </c>
      <c r="AI87" s="46">
        <f t="shared" si="51"/>
        <v>9.6211275016187408</v>
      </c>
      <c r="AJ87" s="44">
        <f t="shared" si="52"/>
        <v>6</v>
      </c>
      <c r="AK87" s="47">
        <f t="shared" si="53"/>
        <v>49.862558937729034</v>
      </c>
      <c r="AL87" s="44">
        <f t="shared" si="54"/>
        <v>6</v>
      </c>
      <c r="AM87" s="48">
        <f t="shared" si="55"/>
        <v>7.41240157480315</v>
      </c>
      <c r="AN87" s="44">
        <f t="shared" si="56"/>
        <v>24</v>
      </c>
      <c r="AO87" s="47">
        <f t="shared" si="57"/>
        <v>96</v>
      </c>
      <c r="AP87" s="54">
        <f t="shared" si="58"/>
        <v>2.2857142857142856</v>
      </c>
      <c r="AQ87" s="69">
        <f t="shared" si="59"/>
        <v>3.5</v>
      </c>
      <c r="AR87" s="46">
        <f t="shared" si="60"/>
        <v>9.6211275016187408</v>
      </c>
      <c r="AS87" s="44">
        <f t="shared" si="61"/>
        <v>6</v>
      </c>
      <c r="AT87" s="47">
        <f t="shared" si="62"/>
        <v>49.862558937729034</v>
      </c>
      <c r="AU87" s="44">
        <f t="shared" si="63"/>
        <v>12</v>
      </c>
      <c r="AV87" s="48">
        <f t="shared" si="64"/>
        <v>6.625</v>
      </c>
      <c r="AW87" s="44">
        <f t="shared" si="40"/>
        <v>24</v>
      </c>
      <c r="AX87" s="44">
        <f t="shared" si="65"/>
        <v>6</v>
      </c>
      <c r="AY87" s="44">
        <f t="shared" si="66"/>
        <v>12</v>
      </c>
      <c r="AZ87" s="47">
        <f t="shared" si="67"/>
        <v>120</v>
      </c>
      <c r="BA87" s="49">
        <f t="shared" si="68"/>
        <v>2.8571428571428572</v>
      </c>
      <c r="BB87" s="69">
        <f t="shared" si="69"/>
        <v>3.5</v>
      </c>
      <c r="BC87" s="46">
        <f t="shared" si="70"/>
        <v>9.6211275016187408</v>
      </c>
      <c r="BD87" s="44">
        <f t="shared" si="71"/>
        <v>6</v>
      </c>
      <c r="BE87" s="47">
        <f t="shared" si="72"/>
        <v>49.862558937729034</v>
      </c>
      <c r="BF87" s="44">
        <f t="shared" si="73"/>
        <v>6</v>
      </c>
      <c r="BG87" s="48">
        <f t="shared" si="74"/>
        <v>7.41240157480315</v>
      </c>
      <c r="BH87" s="48">
        <f t="shared" si="75"/>
        <v>12</v>
      </c>
      <c r="BI87" s="44">
        <f t="shared" si="76"/>
        <v>6</v>
      </c>
      <c r="BJ87" s="44">
        <f t="shared" si="77"/>
        <v>12</v>
      </c>
      <c r="BK87" s="44">
        <f t="shared" si="78"/>
        <v>102</v>
      </c>
      <c r="BL87" s="49">
        <f t="shared" si="79"/>
        <v>2.4285714285714284</v>
      </c>
    </row>
    <row r="88" spans="24:64" x14ac:dyDescent="0.25">
      <c r="X88" s="38">
        <v>84</v>
      </c>
      <c r="Y88" s="69">
        <f t="shared" si="41"/>
        <v>3.5</v>
      </c>
      <c r="Z88" s="46">
        <f t="shared" si="42"/>
        <v>9.6211275016187408</v>
      </c>
      <c r="AA88" s="44">
        <f t="shared" si="43"/>
        <v>6</v>
      </c>
      <c r="AB88" s="47">
        <f t="shared" si="44"/>
        <v>49.862558937729034</v>
      </c>
      <c r="AC88" s="44">
        <f t="shared" si="45"/>
        <v>12.600000000000001</v>
      </c>
      <c r="AD88" s="48">
        <f t="shared" si="46"/>
        <v>6.625</v>
      </c>
      <c r="AE88" s="44">
        <f t="shared" si="47"/>
        <v>37.799999999999997</v>
      </c>
      <c r="AF88" s="47">
        <f t="shared" si="48"/>
        <v>114</v>
      </c>
      <c r="AG88" s="49">
        <f t="shared" si="49"/>
        <v>2.7142857142857144</v>
      </c>
      <c r="AH88" s="69">
        <f t="shared" si="50"/>
        <v>3.5</v>
      </c>
      <c r="AI88" s="46">
        <f t="shared" si="51"/>
        <v>9.6211275016187408</v>
      </c>
      <c r="AJ88" s="44">
        <f t="shared" si="52"/>
        <v>6</v>
      </c>
      <c r="AK88" s="47">
        <f t="shared" si="53"/>
        <v>49.862558937729034</v>
      </c>
      <c r="AL88" s="44">
        <f t="shared" si="54"/>
        <v>6</v>
      </c>
      <c r="AM88" s="48">
        <f t="shared" si="55"/>
        <v>7.41240157480315</v>
      </c>
      <c r="AN88" s="44">
        <f t="shared" si="56"/>
        <v>24</v>
      </c>
      <c r="AO88" s="47">
        <f t="shared" si="57"/>
        <v>96</v>
      </c>
      <c r="AP88" s="54">
        <f t="shared" si="58"/>
        <v>2.2857142857142856</v>
      </c>
      <c r="AQ88" s="69">
        <f t="shared" si="59"/>
        <v>3.5</v>
      </c>
      <c r="AR88" s="46">
        <f t="shared" si="60"/>
        <v>9.6211275016187408</v>
      </c>
      <c r="AS88" s="44">
        <f t="shared" si="61"/>
        <v>6</v>
      </c>
      <c r="AT88" s="47">
        <f t="shared" si="62"/>
        <v>49.862558937729034</v>
      </c>
      <c r="AU88" s="44">
        <f t="shared" si="63"/>
        <v>12</v>
      </c>
      <c r="AV88" s="48">
        <f t="shared" si="64"/>
        <v>6.625</v>
      </c>
      <c r="AW88" s="44">
        <f t="shared" si="40"/>
        <v>24</v>
      </c>
      <c r="AX88" s="44">
        <f t="shared" si="65"/>
        <v>6</v>
      </c>
      <c r="AY88" s="44">
        <f t="shared" si="66"/>
        <v>12</v>
      </c>
      <c r="AZ88" s="47">
        <f t="shared" si="67"/>
        <v>120</v>
      </c>
      <c r="BA88" s="49">
        <f t="shared" si="68"/>
        <v>2.8571428571428572</v>
      </c>
      <c r="BB88" s="69">
        <f t="shared" si="69"/>
        <v>3.5</v>
      </c>
      <c r="BC88" s="46">
        <f t="shared" si="70"/>
        <v>9.6211275016187408</v>
      </c>
      <c r="BD88" s="44">
        <f t="shared" si="71"/>
        <v>6</v>
      </c>
      <c r="BE88" s="47">
        <f t="shared" si="72"/>
        <v>49.862558937729034</v>
      </c>
      <c r="BF88" s="44">
        <f t="shared" si="73"/>
        <v>6</v>
      </c>
      <c r="BG88" s="48">
        <f t="shared" si="74"/>
        <v>7.41240157480315</v>
      </c>
      <c r="BH88" s="48">
        <f t="shared" si="75"/>
        <v>12</v>
      </c>
      <c r="BI88" s="44">
        <f t="shared" si="76"/>
        <v>6</v>
      </c>
      <c r="BJ88" s="44">
        <f t="shared" si="77"/>
        <v>12</v>
      </c>
      <c r="BK88" s="44">
        <f t="shared" si="78"/>
        <v>102</v>
      </c>
      <c r="BL88" s="49">
        <f t="shared" si="79"/>
        <v>2.4285714285714284</v>
      </c>
    </row>
    <row r="89" spans="24:64" x14ac:dyDescent="0.25">
      <c r="X89" s="38">
        <v>85</v>
      </c>
      <c r="Y89" s="69">
        <f t="shared" si="41"/>
        <v>3.5</v>
      </c>
      <c r="Z89" s="46">
        <f t="shared" si="42"/>
        <v>9.6211275016187408</v>
      </c>
      <c r="AA89" s="44">
        <f t="shared" si="43"/>
        <v>6</v>
      </c>
      <c r="AB89" s="47">
        <f t="shared" si="44"/>
        <v>49.862558937729034</v>
      </c>
      <c r="AC89" s="44">
        <f t="shared" si="45"/>
        <v>12.600000000000001</v>
      </c>
      <c r="AD89" s="48">
        <f t="shared" si="46"/>
        <v>6.625</v>
      </c>
      <c r="AE89" s="44">
        <f t="shared" si="47"/>
        <v>37.799999999999997</v>
      </c>
      <c r="AF89" s="47">
        <f t="shared" si="48"/>
        <v>114</v>
      </c>
      <c r="AG89" s="49">
        <f t="shared" si="49"/>
        <v>2.7142857142857144</v>
      </c>
      <c r="AH89" s="69">
        <f t="shared" si="50"/>
        <v>3.5</v>
      </c>
      <c r="AI89" s="46">
        <f t="shared" si="51"/>
        <v>9.6211275016187408</v>
      </c>
      <c r="AJ89" s="44">
        <f t="shared" si="52"/>
        <v>6</v>
      </c>
      <c r="AK89" s="47">
        <f t="shared" si="53"/>
        <v>49.862558937729034</v>
      </c>
      <c r="AL89" s="44">
        <f t="shared" si="54"/>
        <v>6</v>
      </c>
      <c r="AM89" s="48">
        <f t="shared" si="55"/>
        <v>7.41240157480315</v>
      </c>
      <c r="AN89" s="44">
        <f t="shared" si="56"/>
        <v>24</v>
      </c>
      <c r="AO89" s="47">
        <f t="shared" si="57"/>
        <v>96</v>
      </c>
      <c r="AP89" s="54">
        <f t="shared" si="58"/>
        <v>2.2857142857142856</v>
      </c>
      <c r="AQ89" s="69">
        <f t="shared" si="59"/>
        <v>3.5</v>
      </c>
      <c r="AR89" s="46">
        <f t="shared" si="60"/>
        <v>9.6211275016187408</v>
      </c>
      <c r="AS89" s="44">
        <f t="shared" si="61"/>
        <v>6</v>
      </c>
      <c r="AT89" s="47">
        <f t="shared" si="62"/>
        <v>49.862558937729034</v>
      </c>
      <c r="AU89" s="44">
        <f t="shared" si="63"/>
        <v>12</v>
      </c>
      <c r="AV89" s="48">
        <f t="shared" si="64"/>
        <v>6.625</v>
      </c>
      <c r="AW89" s="44">
        <f t="shared" si="40"/>
        <v>24</v>
      </c>
      <c r="AX89" s="44">
        <f t="shared" si="65"/>
        <v>6</v>
      </c>
      <c r="AY89" s="44">
        <f t="shared" si="66"/>
        <v>12</v>
      </c>
      <c r="AZ89" s="47">
        <f t="shared" si="67"/>
        <v>120</v>
      </c>
      <c r="BA89" s="49">
        <f t="shared" si="68"/>
        <v>2.8571428571428572</v>
      </c>
      <c r="BB89" s="69">
        <f t="shared" si="69"/>
        <v>3.5</v>
      </c>
      <c r="BC89" s="46">
        <f t="shared" si="70"/>
        <v>9.6211275016187408</v>
      </c>
      <c r="BD89" s="44">
        <f t="shared" si="71"/>
        <v>6</v>
      </c>
      <c r="BE89" s="47">
        <f t="shared" si="72"/>
        <v>49.862558937729034</v>
      </c>
      <c r="BF89" s="44">
        <f t="shared" si="73"/>
        <v>6</v>
      </c>
      <c r="BG89" s="48">
        <f t="shared" si="74"/>
        <v>7.41240157480315</v>
      </c>
      <c r="BH89" s="48">
        <f t="shared" si="75"/>
        <v>12</v>
      </c>
      <c r="BI89" s="44">
        <f t="shared" si="76"/>
        <v>6</v>
      </c>
      <c r="BJ89" s="44">
        <f t="shared" si="77"/>
        <v>12</v>
      </c>
      <c r="BK89" s="44">
        <f t="shared" si="78"/>
        <v>102</v>
      </c>
      <c r="BL89" s="49">
        <f t="shared" si="79"/>
        <v>2.4285714285714284</v>
      </c>
    </row>
    <row r="90" spans="24:64" x14ac:dyDescent="0.25">
      <c r="X90" s="38">
        <v>86</v>
      </c>
      <c r="Y90" s="69">
        <f t="shared" si="41"/>
        <v>3.5</v>
      </c>
      <c r="Z90" s="46">
        <f t="shared" si="42"/>
        <v>9.6211275016187408</v>
      </c>
      <c r="AA90" s="44">
        <f t="shared" si="43"/>
        <v>6</v>
      </c>
      <c r="AB90" s="47">
        <f t="shared" si="44"/>
        <v>49.862558937729034</v>
      </c>
      <c r="AC90" s="44">
        <f t="shared" si="45"/>
        <v>12.600000000000001</v>
      </c>
      <c r="AD90" s="48">
        <f t="shared" si="46"/>
        <v>6.625</v>
      </c>
      <c r="AE90" s="44">
        <f t="shared" si="47"/>
        <v>37.799999999999997</v>
      </c>
      <c r="AF90" s="47">
        <f t="shared" si="48"/>
        <v>114</v>
      </c>
      <c r="AG90" s="49">
        <f t="shared" si="49"/>
        <v>2.7142857142857144</v>
      </c>
      <c r="AH90" s="69">
        <f t="shared" si="50"/>
        <v>3.5</v>
      </c>
      <c r="AI90" s="46">
        <f t="shared" si="51"/>
        <v>9.6211275016187408</v>
      </c>
      <c r="AJ90" s="44">
        <f t="shared" si="52"/>
        <v>6</v>
      </c>
      <c r="AK90" s="47">
        <f t="shared" si="53"/>
        <v>49.862558937729034</v>
      </c>
      <c r="AL90" s="44">
        <f t="shared" si="54"/>
        <v>6</v>
      </c>
      <c r="AM90" s="48">
        <f t="shared" si="55"/>
        <v>7.41240157480315</v>
      </c>
      <c r="AN90" s="44">
        <f t="shared" si="56"/>
        <v>24</v>
      </c>
      <c r="AO90" s="47">
        <f t="shared" si="57"/>
        <v>96</v>
      </c>
      <c r="AP90" s="54">
        <f t="shared" si="58"/>
        <v>2.2857142857142856</v>
      </c>
      <c r="AQ90" s="69">
        <f t="shared" si="59"/>
        <v>3.5</v>
      </c>
      <c r="AR90" s="46">
        <f t="shared" si="60"/>
        <v>9.6211275016187408</v>
      </c>
      <c r="AS90" s="44">
        <f t="shared" si="61"/>
        <v>6</v>
      </c>
      <c r="AT90" s="47">
        <f t="shared" si="62"/>
        <v>49.862558937729034</v>
      </c>
      <c r="AU90" s="44">
        <f t="shared" si="63"/>
        <v>12</v>
      </c>
      <c r="AV90" s="48">
        <f t="shared" si="64"/>
        <v>6.625</v>
      </c>
      <c r="AW90" s="44">
        <f t="shared" si="40"/>
        <v>24</v>
      </c>
      <c r="AX90" s="44">
        <f t="shared" si="65"/>
        <v>6</v>
      </c>
      <c r="AY90" s="44">
        <f t="shared" si="66"/>
        <v>12</v>
      </c>
      <c r="AZ90" s="47">
        <f t="shared" si="67"/>
        <v>120</v>
      </c>
      <c r="BA90" s="49">
        <f t="shared" si="68"/>
        <v>2.8571428571428572</v>
      </c>
      <c r="BB90" s="69">
        <f t="shared" si="69"/>
        <v>3.5</v>
      </c>
      <c r="BC90" s="46">
        <f t="shared" si="70"/>
        <v>9.6211275016187408</v>
      </c>
      <c r="BD90" s="44">
        <f t="shared" si="71"/>
        <v>6</v>
      </c>
      <c r="BE90" s="47">
        <f t="shared" si="72"/>
        <v>49.862558937729034</v>
      </c>
      <c r="BF90" s="44">
        <f t="shared" si="73"/>
        <v>6</v>
      </c>
      <c r="BG90" s="48">
        <f t="shared" si="74"/>
        <v>7.41240157480315</v>
      </c>
      <c r="BH90" s="48">
        <f t="shared" si="75"/>
        <v>12</v>
      </c>
      <c r="BI90" s="44">
        <f t="shared" si="76"/>
        <v>6</v>
      </c>
      <c r="BJ90" s="44">
        <f t="shared" si="77"/>
        <v>12</v>
      </c>
      <c r="BK90" s="44">
        <f t="shared" si="78"/>
        <v>102</v>
      </c>
      <c r="BL90" s="49">
        <f t="shared" si="79"/>
        <v>2.4285714285714284</v>
      </c>
    </row>
    <row r="91" spans="24:64" x14ac:dyDescent="0.25">
      <c r="X91" s="38">
        <v>87</v>
      </c>
      <c r="Y91" s="69">
        <f t="shared" si="41"/>
        <v>3.5</v>
      </c>
      <c r="Z91" s="46">
        <f t="shared" si="42"/>
        <v>9.6211275016187408</v>
      </c>
      <c r="AA91" s="44">
        <f t="shared" si="43"/>
        <v>6</v>
      </c>
      <c r="AB91" s="47">
        <f t="shared" si="44"/>
        <v>49.862558937729034</v>
      </c>
      <c r="AC91" s="44">
        <f t="shared" si="45"/>
        <v>12.600000000000001</v>
      </c>
      <c r="AD91" s="48">
        <f t="shared" si="46"/>
        <v>6.625</v>
      </c>
      <c r="AE91" s="44">
        <f t="shared" si="47"/>
        <v>37.799999999999997</v>
      </c>
      <c r="AF91" s="47">
        <f t="shared" si="48"/>
        <v>114</v>
      </c>
      <c r="AG91" s="49">
        <f t="shared" si="49"/>
        <v>2.7142857142857144</v>
      </c>
      <c r="AH91" s="69">
        <f t="shared" si="50"/>
        <v>3.5</v>
      </c>
      <c r="AI91" s="46">
        <f t="shared" si="51"/>
        <v>9.6211275016187408</v>
      </c>
      <c r="AJ91" s="44">
        <f t="shared" si="52"/>
        <v>6</v>
      </c>
      <c r="AK91" s="47">
        <f t="shared" si="53"/>
        <v>49.862558937729034</v>
      </c>
      <c r="AL91" s="44">
        <f t="shared" si="54"/>
        <v>6</v>
      </c>
      <c r="AM91" s="48">
        <f t="shared" si="55"/>
        <v>7.41240157480315</v>
      </c>
      <c r="AN91" s="44">
        <f t="shared" si="56"/>
        <v>24</v>
      </c>
      <c r="AO91" s="47">
        <f t="shared" si="57"/>
        <v>96</v>
      </c>
      <c r="AP91" s="54">
        <f t="shared" si="58"/>
        <v>2.2857142857142856</v>
      </c>
      <c r="AQ91" s="69">
        <f t="shared" si="59"/>
        <v>3.5</v>
      </c>
      <c r="AR91" s="46">
        <f t="shared" si="60"/>
        <v>9.6211275016187408</v>
      </c>
      <c r="AS91" s="44">
        <f t="shared" si="61"/>
        <v>6</v>
      </c>
      <c r="AT91" s="47">
        <f t="shared" si="62"/>
        <v>49.862558937729034</v>
      </c>
      <c r="AU91" s="44">
        <f t="shared" si="63"/>
        <v>12</v>
      </c>
      <c r="AV91" s="48">
        <f t="shared" si="64"/>
        <v>6.625</v>
      </c>
      <c r="AW91" s="44">
        <f t="shared" si="40"/>
        <v>24</v>
      </c>
      <c r="AX91" s="44">
        <f t="shared" si="65"/>
        <v>6</v>
      </c>
      <c r="AY91" s="44">
        <f t="shared" si="66"/>
        <v>12</v>
      </c>
      <c r="AZ91" s="47">
        <f t="shared" si="67"/>
        <v>120</v>
      </c>
      <c r="BA91" s="49">
        <f t="shared" si="68"/>
        <v>2.8571428571428572</v>
      </c>
      <c r="BB91" s="69">
        <f t="shared" si="69"/>
        <v>3.5</v>
      </c>
      <c r="BC91" s="46">
        <f t="shared" si="70"/>
        <v>9.6211275016187408</v>
      </c>
      <c r="BD91" s="44">
        <f t="shared" si="71"/>
        <v>6</v>
      </c>
      <c r="BE91" s="47">
        <f t="shared" si="72"/>
        <v>49.862558937729034</v>
      </c>
      <c r="BF91" s="44">
        <f t="shared" si="73"/>
        <v>6</v>
      </c>
      <c r="BG91" s="48">
        <f t="shared" si="74"/>
        <v>7.41240157480315</v>
      </c>
      <c r="BH91" s="48">
        <f t="shared" si="75"/>
        <v>12</v>
      </c>
      <c r="BI91" s="44">
        <f t="shared" si="76"/>
        <v>6</v>
      </c>
      <c r="BJ91" s="44">
        <f t="shared" si="77"/>
        <v>12</v>
      </c>
      <c r="BK91" s="44">
        <f t="shared" si="78"/>
        <v>102</v>
      </c>
      <c r="BL91" s="49">
        <f t="shared" si="79"/>
        <v>2.4285714285714284</v>
      </c>
    </row>
    <row r="92" spans="24:64" x14ac:dyDescent="0.25">
      <c r="X92" s="38">
        <v>88</v>
      </c>
      <c r="Y92" s="69">
        <f t="shared" si="41"/>
        <v>3.5</v>
      </c>
      <c r="Z92" s="46">
        <f t="shared" si="42"/>
        <v>9.6211275016187408</v>
      </c>
      <c r="AA92" s="44">
        <f t="shared" si="43"/>
        <v>6</v>
      </c>
      <c r="AB92" s="47">
        <f t="shared" si="44"/>
        <v>49.862558937729034</v>
      </c>
      <c r="AC92" s="44">
        <f t="shared" si="45"/>
        <v>12.600000000000001</v>
      </c>
      <c r="AD92" s="48">
        <f t="shared" si="46"/>
        <v>6.625</v>
      </c>
      <c r="AE92" s="44">
        <f t="shared" si="47"/>
        <v>37.799999999999997</v>
      </c>
      <c r="AF92" s="47">
        <f t="shared" si="48"/>
        <v>114</v>
      </c>
      <c r="AG92" s="49">
        <f t="shared" si="49"/>
        <v>2.7142857142857144</v>
      </c>
      <c r="AH92" s="69">
        <f t="shared" si="50"/>
        <v>3.5</v>
      </c>
      <c r="AI92" s="46">
        <f t="shared" si="51"/>
        <v>9.6211275016187408</v>
      </c>
      <c r="AJ92" s="44">
        <f t="shared" si="52"/>
        <v>6</v>
      </c>
      <c r="AK92" s="47">
        <f t="shared" si="53"/>
        <v>49.862558937729034</v>
      </c>
      <c r="AL92" s="44">
        <f t="shared" si="54"/>
        <v>6</v>
      </c>
      <c r="AM92" s="48">
        <f t="shared" si="55"/>
        <v>7.41240157480315</v>
      </c>
      <c r="AN92" s="44">
        <f t="shared" si="56"/>
        <v>24</v>
      </c>
      <c r="AO92" s="47">
        <f t="shared" si="57"/>
        <v>96</v>
      </c>
      <c r="AP92" s="54">
        <f t="shared" si="58"/>
        <v>2.2857142857142856</v>
      </c>
      <c r="AQ92" s="69">
        <f t="shared" si="59"/>
        <v>3.5</v>
      </c>
      <c r="AR92" s="46">
        <f t="shared" si="60"/>
        <v>9.6211275016187408</v>
      </c>
      <c r="AS92" s="44">
        <f t="shared" si="61"/>
        <v>6</v>
      </c>
      <c r="AT92" s="47">
        <f t="shared" si="62"/>
        <v>49.862558937729034</v>
      </c>
      <c r="AU92" s="44">
        <f t="shared" si="63"/>
        <v>12</v>
      </c>
      <c r="AV92" s="48">
        <f t="shared" si="64"/>
        <v>6.625</v>
      </c>
      <c r="AW92" s="44">
        <f t="shared" si="40"/>
        <v>24</v>
      </c>
      <c r="AX92" s="44">
        <f t="shared" si="65"/>
        <v>6</v>
      </c>
      <c r="AY92" s="44">
        <f t="shared" si="66"/>
        <v>12</v>
      </c>
      <c r="AZ92" s="47">
        <f t="shared" si="67"/>
        <v>120</v>
      </c>
      <c r="BA92" s="49">
        <f t="shared" si="68"/>
        <v>2.8571428571428572</v>
      </c>
      <c r="BB92" s="69">
        <f t="shared" si="69"/>
        <v>3.5</v>
      </c>
      <c r="BC92" s="46">
        <f t="shared" si="70"/>
        <v>9.6211275016187408</v>
      </c>
      <c r="BD92" s="44">
        <f t="shared" si="71"/>
        <v>6</v>
      </c>
      <c r="BE92" s="47">
        <f t="shared" si="72"/>
        <v>49.862558937729034</v>
      </c>
      <c r="BF92" s="44">
        <f t="shared" si="73"/>
        <v>6</v>
      </c>
      <c r="BG92" s="48">
        <f t="shared" si="74"/>
        <v>7.41240157480315</v>
      </c>
      <c r="BH92" s="48">
        <f t="shared" si="75"/>
        <v>12</v>
      </c>
      <c r="BI92" s="44">
        <f t="shared" si="76"/>
        <v>6</v>
      </c>
      <c r="BJ92" s="44">
        <f t="shared" si="77"/>
        <v>12</v>
      </c>
      <c r="BK92" s="44">
        <f t="shared" si="78"/>
        <v>102</v>
      </c>
      <c r="BL92" s="49">
        <f t="shared" si="79"/>
        <v>2.4285714285714284</v>
      </c>
    </row>
    <row r="93" spans="24:64" x14ac:dyDescent="0.25">
      <c r="X93" s="38">
        <v>89</v>
      </c>
      <c r="Y93" s="69">
        <f t="shared" si="41"/>
        <v>3.5</v>
      </c>
      <c r="Z93" s="46">
        <f t="shared" si="42"/>
        <v>9.6211275016187408</v>
      </c>
      <c r="AA93" s="44">
        <f t="shared" si="43"/>
        <v>6</v>
      </c>
      <c r="AB93" s="47">
        <f t="shared" si="44"/>
        <v>49.862558937729034</v>
      </c>
      <c r="AC93" s="44">
        <f t="shared" si="45"/>
        <v>12.600000000000001</v>
      </c>
      <c r="AD93" s="48">
        <f t="shared" si="46"/>
        <v>6.625</v>
      </c>
      <c r="AE93" s="44">
        <f t="shared" si="47"/>
        <v>37.799999999999997</v>
      </c>
      <c r="AF93" s="47">
        <f t="shared" si="48"/>
        <v>114</v>
      </c>
      <c r="AG93" s="49">
        <f t="shared" si="49"/>
        <v>2.7142857142857144</v>
      </c>
      <c r="AH93" s="69">
        <f t="shared" si="50"/>
        <v>3.5</v>
      </c>
      <c r="AI93" s="46">
        <f t="shared" si="51"/>
        <v>9.6211275016187408</v>
      </c>
      <c r="AJ93" s="44">
        <f t="shared" si="52"/>
        <v>6</v>
      </c>
      <c r="AK93" s="47">
        <f t="shared" si="53"/>
        <v>49.862558937729034</v>
      </c>
      <c r="AL93" s="44">
        <f t="shared" si="54"/>
        <v>6</v>
      </c>
      <c r="AM93" s="48">
        <f t="shared" si="55"/>
        <v>7.41240157480315</v>
      </c>
      <c r="AN93" s="44">
        <f t="shared" si="56"/>
        <v>24</v>
      </c>
      <c r="AO93" s="47">
        <f t="shared" si="57"/>
        <v>96</v>
      </c>
      <c r="AP93" s="54">
        <f t="shared" si="58"/>
        <v>2.2857142857142856</v>
      </c>
      <c r="AQ93" s="69">
        <f t="shared" si="59"/>
        <v>3.5</v>
      </c>
      <c r="AR93" s="46">
        <f t="shared" si="60"/>
        <v>9.6211275016187408</v>
      </c>
      <c r="AS93" s="44">
        <f t="shared" si="61"/>
        <v>6</v>
      </c>
      <c r="AT93" s="47">
        <f t="shared" si="62"/>
        <v>49.862558937729034</v>
      </c>
      <c r="AU93" s="44">
        <f t="shared" si="63"/>
        <v>12</v>
      </c>
      <c r="AV93" s="48">
        <f t="shared" si="64"/>
        <v>6.625</v>
      </c>
      <c r="AW93" s="44">
        <f t="shared" si="40"/>
        <v>24</v>
      </c>
      <c r="AX93" s="44">
        <f t="shared" si="65"/>
        <v>6</v>
      </c>
      <c r="AY93" s="44">
        <f t="shared" si="66"/>
        <v>12</v>
      </c>
      <c r="AZ93" s="47">
        <f t="shared" si="67"/>
        <v>120</v>
      </c>
      <c r="BA93" s="49">
        <f t="shared" si="68"/>
        <v>2.8571428571428572</v>
      </c>
      <c r="BB93" s="69">
        <f t="shared" si="69"/>
        <v>3.5</v>
      </c>
      <c r="BC93" s="46">
        <f t="shared" si="70"/>
        <v>9.6211275016187408</v>
      </c>
      <c r="BD93" s="44">
        <f t="shared" si="71"/>
        <v>6</v>
      </c>
      <c r="BE93" s="47">
        <f t="shared" si="72"/>
        <v>49.862558937729034</v>
      </c>
      <c r="BF93" s="44">
        <f t="shared" si="73"/>
        <v>6</v>
      </c>
      <c r="BG93" s="48">
        <f t="shared" si="74"/>
        <v>7.41240157480315</v>
      </c>
      <c r="BH93" s="48">
        <f t="shared" si="75"/>
        <v>12</v>
      </c>
      <c r="BI93" s="44">
        <f t="shared" si="76"/>
        <v>6</v>
      </c>
      <c r="BJ93" s="44">
        <f t="shared" si="77"/>
        <v>12</v>
      </c>
      <c r="BK93" s="44">
        <f t="shared" si="78"/>
        <v>102</v>
      </c>
      <c r="BL93" s="49">
        <f t="shared" si="79"/>
        <v>2.4285714285714284</v>
      </c>
    </row>
    <row r="94" spans="24:64" x14ac:dyDescent="0.25">
      <c r="X94" s="38">
        <v>90</v>
      </c>
      <c r="Y94" s="69">
        <f t="shared" si="41"/>
        <v>3.5</v>
      </c>
      <c r="Z94" s="46">
        <f t="shared" si="42"/>
        <v>9.6211275016187408</v>
      </c>
      <c r="AA94" s="44">
        <f t="shared" si="43"/>
        <v>6</v>
      </c>
      <c r="AB94" s="47">
        <f t="shared" si="44"/>
        <v>49.862558937729034</v>
      </c>
      <c r="AC94" s="44">
        <f t="shared" si="45"/>
        <v>12.600000000000001</v>
      </c>
      <c r="AD94" s="48">
        <f t="shared" si="46"/>
        <v>6.625</v>
      </c>
      <c r="AE94" s="44">
        <f t="shared" si="47"/>
        <v>37.799999999999997</v>
      </c>
      <c r="AF94" s="47">
        <f t="shared" si="48"/>
        <v>114</v>
      </c>
      <c r="AG94" s="49">
        <f t="shared" si="49"/>
        <v>2.7142857142857144</v>
      </c>
      <c r="AH94" s="69">
        <f t="shared" si="50"/>
        <v>3.5</v>
      </c>
      <c r="AI94" s="46">
        <f t="shared" si="51"/>
        <v>9.6211275016187408</v>
      </c>
      <c r="AJ94" s="44">
        <f t="shared" si="52"/>
        <v>6</v>
      </c>
      <c r="AK94" s="47">
        <f t="shared" si="53"/>
        <v>49.862558937729034</v>
      </c>
      <c r="AL94" s="44">
        <f t="shared" si="54"/>
        <v>6</v>
      </c>
      <c r="AM94" s="48">
        <f t="shared" si="55"/>
        <v>7.41240157480315</v>
      </c>
      <c r="AN94" s="44">
        <f t="shared" si="56"/>
        <v>24</v>
      </c>
      <c r="AO94" s="47">
        <f t="shared" si="57"/>
        <v>96</v>
      </c>
      <c r="AP94" s="54">
        <f t="shared" si="58"/>
        <v>2.2857142857142856</v>
      </c>
      <c r="AQ94" s="69">
        <f t="shared" si="59"/>
        <v>3.5</v>
      </c>
      <c r="AR94" s="46">
        <f t="shared" si="60"/>
        <v>9.6211275016187408</v>
      </c>
      <c r="AS94" s="44">
        <f t="shared" si="61"/>
        <v>6</v>
      </c>
      <c r="AT94" s="47">
        <f t="shared" si="62"/>
        <v>49.862558937729034</v>
      </c>
      <c r="AU94" s="44">
        <f t="shared" si="63"/>
        <v>12</v>
      </c>
      <c r="AV94" s="48">
        <f t="shared" si="64"/>
        <v>6.625</v>
      </c>
      <c r="AW94" s="44">
        <f t="shared" si="40"/>
        <v>24</v>
      </c>
      <c r="AX94" s="44">
        <f t="shared" si="65"/>
        <v>6</v>
      </c>
      <c r="AY94" s="44">
        <f t="shared" si="66"/>
        <v>12</v>
      </c>
      <c r="AZ94" s="47">
        <f t="shared" si="67"/>
        <v>120</v>
      </c>
      <c r="BA94" s="49">
        <f t="shared" si="68"/>
        <v>2.8571428571428572</v>
      </c>
      <c r="BB94" s="69">
        <f t="shared" si="69"/>
        <v>3.5</v>
      </c>
      <c r="BC94" s="46">
        <f t="shared" si="70"/>
        <v>9.6211275016187408</v>
      </c>
      <c r="BD94" s="44">
        <f t="shared" si="71"/>
        <v>6</v>
      </c>
      <c r="BE94" s="47">
        <f t="shared" si="72"/>
        <v>49.862558937729034</v>
      </c>
      <c r="BF94" s="44">
        <f t="shared" si="73"/>
        <v>6</v>
      </c>
      <c r="BG94" s="48">
        <f t="shared" si="74"/>
        <v>7.41240157480315</v>
      </c>
      <c r="BH94" s="48">
        <f t="shared" si="75"/>
        <v>12</v>
      </c>
      <c r="BI94" s="44">
        <f t="shared" si="76"/>
        <v>6</v>
      </c>
      <c r="BJ94" s="44">
        <f t="shared" si="77"/>
        <v>12</v>
      </c>
      <c r="BK94" s="44">
        <f t="shared" si="78"/>
        <v>102</v>
      </c>
      <c r="BL94" s="49">
        <f t="shared" si="79"/>
        <v>2.4285714285714284</v>
      </c>
    </row>
    <row r="95" spans="24:64" x14ac:dyDescent="0.25">
      <c r="X95" s="38">
        <v>91</v>
      </c>
      <c r="Y95" s="69">
        <f t="shared" si="41"/>
        <v>3.5</v>
      </c>
      <c r="Z95" s="46">
        <f t="shared" si="42"/>
        <v>9.6211275016187408</v>
      </c>
      <c r="AA95" s="44">
        <f t="shared" si="43"/>
        <v>6</v>
      </c>
      <c r="AB95" s="47">
        <f t="shared" si="44"/>
        <v>49.862558937729034</v>
      </c>
      <c r="AC95" s="44">
        <f t="shared" si="45"/>
        <v>12.600000000000001</v>
      </c>
      <c r="AD95" s="48">
        <f t="shared" si="46"/>
        <v>6.625</v>
      </c>
      <c r="AE95" s="44">
        <f t="shared" si="47"/>
        <v>37.799999999999997</v>
      </c>
      <c r="AF95" s="47">
        <f t="shared" si="48"/>
        <v>114</v>
      </c>
      <c r="AG95" s="49">
        <f t="shared" si="49"/>
        <v>2.7142857142857144</v>
      </c>
      <c r="AH95" s="69">
        <f t="shared" si="50"/>
        <v>3.5</v>
      </c>
      <c r="AI95" s="46">
        <f t="shared" si="51"/>
        <v>9.6211275016187408</v>
      </c>
      <c r="AJ95" s="44">
        <f t="shared" si="52"/>
        <v>6</v>
      </c>
      <c r="AK95" s="47">
        <f t="shared" si="53"/>
        <v>49.862558937729034</v>
      </c>
      <c r="AL95" s="44">
        <f t="shared" si="54"/>
        <v>6</v>
      </c>
      <c r="AM95" s="48">
        <f t="shared" si="55"/>
        <v>7.41240157480315</v>
      </c>
      <c r="AN95" s="44">
        <f t="shared" si="56"/>
        <v>24</v>
      </c>
      <c r="AO95" s="47">
        <f t="shared" si="57"/>
        <v>96</v>
      </c>
      <c r="AP95" s="54">
        <f t="shared" si="58"/>
        <v>2.2857142857142856</v>
      </c>
      <c r="AQ95" s="69">
        <f t="shared" si="59"/>
        <v>3.5</v>
      </c>
      <c r="AR95" s="46">
        <f t="shared" si="60"/>
        <v>9.6211275016187408</v>
      </c>
      <c r="AS95" s="44">
        <f t="shared" si="61"/>
        <v>6</v>
      </c>
      <c r="AT95" s="47">
        <f t="shared" si="62"/>
        <v>49.862558937729034</v>
      </c>
      <c r="AU95" s="44">
        <f t="shared" si="63"/>
        <v>12</v>
      </c>
      <c r="AV95" s="48">
        <f t="shared" si="64"/>
        <v>6.625</v>
      </c>
      <c r="AW95" s="44">
        <f t="shared" si="40"/>
        <v>24</v>
      </c>
      <c r="AX95" s="44">
        <f t="shared" si="65"/>
        <v>6</v>
      </c>
      <c r="AY95" s="44">
        <f t="shared" si="66"/>
        <v>12</v>
      </c>
      <c r="AZ95" s="47">
        <f t="shared" si="67"/>
        <v>120</v>
      </c>
      <c r="BA95" s="49">
        <f t="shared" si="68"/>
        <v>2.8571428571428572</v>
      </c>
      <c r="BB95" s="69">
        <f t="shared" si="69"/>
        <v>3.5</v>
      </c>
      <c r="BC95" s="46">
        <f t="shared" si="70"/>
        <v>9.6211275016187408</v>
      </c>
      <c r="BD95" s="44">
        <f t="shared" si="71"/>
        <v>6</v>
      </c>
      <c r="BE95" s="47">
        <f t="shared" si="72"/>
        <v>49.862558937729034</v>
      </c>
      <c r="BF95" s="44">
        <f t="shared" si="73"/>
        <v>6</v>
      </c>
      <c r="BG95" s="48">
        <f t="shared" si="74"/>
        <v>7.41240157480315</v>
      </c>
      <c r="BH95" s="48">
        <f t="shared" si="75"/>
        <v>12</v>
      </c>
      <c r="BI95" s="44">
        <f t="shared" si="76"/>
        <v>6</v>
      </c>
      <c r="BJ95" s="44">
        <f t="shared" si="77"/>
        <v>12</v>
      </c>
      <c r="BK95" s="44">
        <f t="shared" si="78"/>
        <v>102</v>
      </c>
      <c r="BL95" s="49">
        <f t="shared" si="79"/>
        <v>2.4285714285714284</v>
      </c>
    </row>
    <row r="96" spans="24:64" x14ac:dyDescent="0.25">
      <c r="X96" s="38">
        <v>92</v>
      </c>
      <c r="Y96" s="69">
        <f t="shared" si="41"/>
        <v>3.5</v>
      </c>
      <c r="Z96" s="46">
        <f t="shared" si="42"/>
        <v>9.6211275016187408</v>
      </c>
      <c r="AA96" s="44">
        <f t="shared" si="43"/>
        <v>6</v>
      </c>
      <c r="AB96" s="47">
        <f t="shared" si="44"/>
        <v>49.862558937729034</v>
      </c>
      <c r="AC96" s="44">
        <f t="shared" si="45"/>
        <v>12.600000000000001</v>
      </c>
      <c r="AD96" s="48">
        <f t="shared" si="46"/>
        <v>6.625</v>
      </c>
      <c r="AE96" s="44">
        <f t="shared" si="47"/>
        <v>37.799999999999997</v>
      </c>
      <c r="AF96" s="47">
        <f t="shared" si="48"/>
        <v>114</v>
      </c>
      <c r="AG96" s="49">
        <f t="shared" si="49"/>
        <v>2.7142857142857144</v>
      </c>
      <c r="AH96" s="69">
        <f t="shared" si="50"/>
        <v>3.5</v>
      </c>
      <c r="AI96" s="46">
        <f t="shared" si="51"/>
        <v>9.6211275016187408</v>
      </c>
      <c r="AJ96" s="44">
        <f t="shared" si="52"/>
        <v>6</v>
      </c>
      <c r="AK96" s="47">
        <f t="shared" si="53"/>
        <v>49.862558937729034</v>
      </c>
      <c r="AL96" s="44">
        <f t="shared" si="54"/>
        <v>6</v>
      </c>
      <c r="AM96" s="48">
        <f t="shared" si="55"/>
        <v>7.41240157480315</v>
      </c>
      <c r="AN96" s="44">
        <f t="shared" si="56"/>
        <v>24</v>
      </c>
      <c r="AO96" s="47">
        <f t="shared" si="57"/>
        <v>96</v>
      </c>
      <c r="AP96" s="54">
        <f t="shared" si="58"/>
        <v>2.2857142857142856</v>
      </c>
      <c r="AQ96" s="69">
        <f t="shared" si="59"/>
        <v>3.5</v>
      </c>
      <c r="AR96" s="46">
        <f t="shared" si="60"/>
        <v>9.6211275016187408</v>
      </c>
      <c r="AS96" s="44">
        <f t="shared" si="61"/>
        <v>6</v>
      </c>
      <c r="AT96" s="47">
        <f t="shared" si="62"/>
        <v>49.862558937729034</v>
      </c>
      <c r="AU96" s="44">
        <f t="shared" si="63"/>
        <v>12</v>
      </c>
      <c r="AV96" s="48">
        <f t="shared" si="64"/>
        <v>6.625</v>
      </c>
      <c r="AW96" s="44">
        <f t="shared" si="40"/>
        <v>24</v>
      </c>
      <c r="AX96" s="44">
        <f t="shared" si="65"/>
        <v>6</v>
      </c>
      <c r="AY96" s="44">
        <f t="shared" si="66"/>
        <v>12</v>
      </c>
      <c r="AZ96" s="47">
        <f t="shared" si="67"/>
        <v>120</v>
      </c>
      <c r="BA96" s="49">
        <f t="shared" si="68"/>
        <v>2.8571428571428572</v>
      </c>
      <c r="BB96" s="69">
        <f t="shared" si="69"/>
        <v>3.5</v>
      </c>
      <c r="BC96" s="46">
        <f t="shared" si="70"/>
        <v>9.6211275016187408</v>
      </c>
      <c r="BD96" s="44">
        <f t="shared" si="71"/>
        <v>6</v>
      </c>
      <c r="BE96" s="47">
        <f t="shared" si="72"/>
        <v>49.862558937729034</v>
      </c>
      <c r="BF96" s="44">
        <f t="shared" si="73"/>
        <v>6</v>
      </c>
      <c r="BG96" s="48">
        <f t="shared" si="74"/>
        <v>7.41240157480315</v>
      </c>
      <c r="BH96" s="48">
        <f t="shared" si="75"/>
        <v>12</v>
      </c>
      <c r="BI96" s="44">
        <f t="shared" si="76"/>
        <v>6</v>
      </c>
      <c r="BJ96" s="44">
        <f t="shared" si="77"/>
        <v>12</v>
      </c>
      <c r="BK96" s="44">
        <f t="shared" si="78"/>
        <v>102</v>
      </c>
      <c r="BL96" s="49">
        <f t="shared" si="79"/>
        <v>2.4285714285714284</v>
      </c>
    </row>
    <row r="97" spans="2:64" x14ac:dyDescent="0.25">
      <c r="X97" s="38">
        <v>93</v>
      </c>
      <c r="Y97" s="69">
        <f t="shared" si="41"/>
        <v>3.5</v>
      </c>
      <c r="Z97" s="46">
        <f t="shared" si="42"/>
        <v>9.6211275016187408</v>
      </c>
      <c r="AA97" s="44">
        <f t="shared" si="43"/>
        <v>6</v>
      </c>
      <c r="AB97" s="47">
        <f t="shared" si="44"/>
        <v>49.862558937729034</v>
      </c>
      <c r="AC97" s="44">
        <f t="shared" si="45"/>
        <v>12.600000000000001</v>
      </c>
      <c r="AD97" s="48">
        <f t="shared" si="46"/>
        <v>6.625</v>
      </c>
      <c r="AE97" s="44">
        <f t="shared" si="47"/>
        <v>37.799999999999997</v>
      </c>
      <c r="AF97" s="47">
        <f t="shared" si="48"/>
        <v>114</v>
      </c>
      <c r="AG97" s="49">
        <f t="shared" si="49"/>
        <v>2.7142857142857144</v>
      </c>
      <c r="AH97" s="69">
        <f t="shared" si="50"/>
        <v>3.5</v>
      </c>
      <c r="AI97" s="46">
        <f t="shared" si="51"/>
        <v>9.6211275016187408</v>
      </c>
      <c r="AJ97" s="44">
        <f t="shared" si="52"/>
        <v>6</v>
      </c>
      <c r="AK97" s="47">
        <f t="shared" si="53"/>
        <v>49.862558937729034</v>
      </c>
      <c r="AL97" s="44">
        <f t="shared" si="54"/>
        <v>6</v>
      </c>
      <c r="AM97" s="48">
        <f t="shared" si="55"/>
        <v>7.41240157480315</v>
      </c>
      <c r="AN97" s="44">
        <f t="shared" si="56"/>
        <v>24</v>
      </c>
      <c r="AO97" s="47">
        <f t="shared" si="57"/>
        <v>96</v>
      </c>
      <c r="AP97" s="54">
        <f t="shared" si="58"/>
        <v>2.2857142857142856</v>
      </c>
      <c r="AQ97" s="69">
        <f t="shared" si="59"/>
        <v>3.5</v>
      </c>
      <c r="AR97" s="46">
        <f t="shared" si="60"/>
        <v>9.6211275016187408</v>
      </c>
      <c r="AS97" s="44">
        <f t="shared" si="61"/>
        <v>6</v>
      </c>
      <c r="AT97" s="47">
        <f t="shared" si="62"/>
        <v>49.862558937729034</v>
      </c>
      <c r="AU97" s="44">
        <f t="shared" si="63"/>
        <v>12</v>
      </c>
      <c r="AV97" s="48">
        <f t="shared" si="64"/>
        <v>6.625</v>
      </c>
      <c r="AW97" s="44">
        <f t="shared" si="40"/>
        <v>24</v>
      </c>
      <c r="AX97" s="44">
        <f t="shared" si="65"/>
        <v>6</v>
      </c>
      <c r="AY97" s="44">
        <f t="shared" si="66"/>
        <v>12</v>
      </c>
      <c r="AZ97" s="47">
        <f t="shared" si="67"/>
        <v>120</v>
      </c>
      <c r="BA97" s="49">
        <f t="shared" si="68"/>
        <v>2.8571428571428572</v>
      </c>
      <c r="BB97" s="69">
        <f t="shared" si="69"/>
        <v>3.5</v>
      </c>
      <c r="BC97" s="46">
        <f t="shared" si="70"/>
        <v>9.6211275016187408</v>
      </c>
      <c r="BD97" s="44">
        <f t="shared" si="71"/>
        <v>6</v>
      </c>
      <c r="BE97" s="47">
        <f t="shared" si="72"/>
        <v>49.862558937729034</v>
      </c>
      <c r="BF97" s="44">
        <f t="shared" si="73"/>
        <v>6</v>
      </c>
      <c r="BG97" s="48">
        <f t="shared" si="74"/>
        <v>7.41240157480315</v>
      </c>
      <c r="BH97" s="48">
        <f t="shared" si="75"/>
        <v>12</v>
      </c>
      <c r="BI97" s="44">
        <f t="shared" si="76"/>
        <v>6</v>
      </c>
      <c r="BJ97" s="44">
        <f t="shared" si="77"/>
        <v>12</v>
      </c>
      <c r="BK97" s="44">
        <f t="shared" si="78"/>
        <v>102</v>
      </c>
      <c r="BL97" s="49">
        <f t="shared" si="79"/>
        <v>2.4285714285714284</v>
      </c>
    </row>
    <row r="98" spans="2:64" x14ac:dyDescent="0.25">
      <c r="X98" s="38">
        <v>94</v>
      </c>
      <c r="Y98" s="69">
        <f t="shared" si="41"/>
        <v>3.5</v>
      </c>
      <c r="Z98" s="46">
        <f t="shared" si="42"/>
        <v>9.6211275016187408</v>
      </c>
      <c r="AA98" s="44">
        <f t="shared" si="43"/>
        <v>6</v>
      </c>
      <c r="AB98" s="47">
        <f t="shared" si="44"/>
        <v>49.862558937729034</v>
      </c>
      <c r="AC98" s="44">
        <f t="shared" si="45"/>
        <v>12.600000000000001</v>
      </c>
      <c r="AD98" s="48">
        <f t="shared" si="46"/>
        <v>6.625</v>
      </c>
      <c r="AE98" s="44">
        <f t="shared" si="47"/>
        <v>37.799999999999997</v>
      </c>
      <c r="AF98" s="47">
        <f t="shared" si="48"/>
        <v>114</v>
      </c>
      <c r="AG98" s="49">
        <f t="shared" si="49"/>
        <v>2.7142857142857144</v>
      </c>
      <c r="AH98" s="69">
        <f t="shared" si="50"/>
        <v>3.5</v>
      </c>
      <c r="AI98" s="46">
        <f t="shared" si="51"/>
        <v>9.6211275016187408</v>
      </c>
      <c r="AJ98" s="44">
        <f t="shared" si="52"/>
        <v>6</v>
      </c>
      <c r="AK98" s="47">
        <f t="shared" si="53"/>
        <v>49.862558937729034</v>
      </c>
      <c r="AL98" s="44">
        <f t="shared" si="54"/>
        <v>6</v>
      </c>
      <c r="AM98" s="48">
        <f t="shared" si="55"/>
        <v>7.41240157480315</v>
      </c>
      <c r="AN98" s="44">
        <f t="shared" si="56"/>
        <v>24</v>
      </c>
      <c r="AO98" s="47">
        <f t="shared" si="57"/>
        <v>96</v>
      </c>
      <c r="AP98" s="54">
        <f t="shared" si="58"/>
        <v>2.2857142857142856</v>
      </c>
      <c r="AQ98" s="69">
        <f t="shared" si="59"/>
        <v>3.5</v>
      </c>
      <c r="AR98" s="46">
        <f t="shared" si="60"/>
        <v>9.6211275016187408</v>
      </c>
      <c r="AS98" s="44">
        <f t="shared" si="61"/>
        <v>6</v>
      </c>
      <c r="AT98" s="47">
        <f t="shared" si="62"/>
        <v>49.862558937729034</v>
      </c>
      <c r="AU98" s="44">
        <f t="shared" si="63"/>
        <v>12</v>
      </c>
      <c r="AV98" s="48">
        <f t="shared" si="64"/>
        <v>6.625</v>
      </c>
      <c r="AW98" s="44">
        <f t="shared" si="40"/>
        <v>24</v>
      </c>
      <c r="AX98" s="44">
        <f t="shared" si="65"/>
        <v>6</v>
      </c>
      <c r="AY98" s="44">
        <f t="shared" si="66"/>
        <v>12</v>
      </c>
      <c r="AZ98" s="47">
        <f t="shared" si="67"/>
        <v>120</v>
      </c>
      <c r="BA98" s="49">
        <f t="shared" si="68"/>
        <v>2.8571428571428572</v>
      </c>
      <c r="BB98" s="69">
        <f t="shared" si="69"/>
        <v>3.5</v>
      </c>
      <c r="BC98" s="46">
        <f t="shared" si="70"/>
        <v>9.6211275016187408</v>
      </c>
      <c r="BD98" s="44">
        <f t="shared" si="71"/>
        <v>6</v>
      </c>
      <c r="BE98" s="47">
        <f t="shared" si="72"/>
        <v>49.862558937729034</v>
      </c>
      <c r="BF98" s="44">
        <f t="shared" si="73"/>
        <v>6</v>
      </c>
      <c r="BG98" s="48">
        <f t="shared" si="74"/>
        <v>7.41240157480315</v>
      </c>
      <c r="BH98" s="48">
        <f t="shared" si="75"/>
        <v>12</v>
      </c>
      <c r="BI98" s="44">
        <f t="shared" si="76"/>
        <v>6</v>
      </c>
      <c r="BJ98" s="44">
        <f t="shared" si="77"/>
        <v>12</v>
      </c>
      <c r="BK98" s="44">
        <f t="shared" si="78"/>
        <v>102</v>
      </c>
      <c r="BL98" s="49">
        <f t="shared" si="79"/>
        <v>2.4285714285714284</v>
      </c>
    </row>
    <row r="99" spans="2:64" x14ac:dyDescent="0.25">
      <c r="X99" s="38">
        <v>95</v>
      </c>
      <c r="Y99" s="69">
        <f t="shared" si="41"/>
        <v>3.5</v>
      </c>
      <c r="Z99" s="46">
        <f t="shared" si="42"/>
        <v>9.6211275016187408</v>
      </c>
      <c r="AA99" s="44">
        <f t="shared" si="43"/>
        <v>6</v>
      </c>
      <c r="AB99" s="47">
        <f t="shared" si="44"/>
        <v>49.862558937729034</v>
      </c>
      <c r="AC99" s="44">
        <f t="shared" si="45"/>
        <v>12.600000000000001</v>
      </c>
      <c r="AD99" s="48">
        <f t="shared" si="46"/>
        <v>6.625</v>
      </c>
      <c r="AE99" s="44">
        <f t="shared" si="47"/>
        <v>37.799999999999997</v>
      </c>
      <c r="AF99" s="47">
        <f t="shared" si="48"/>
        <v>114</v>
      </c>
      <c r="AG99" s="49">
        <f t="shared" si="49"/>
        <v>2.7142857142857144</v>
      </c>
      <c r="AH99" s="69">
        <f t="shared" si="50"/>
        <v>3.5</v>
      </c>
      <c r="AI99" s="46">
        <f t="shared" si="51"/>
        <v>9.6211275016187408</v>
      </c>
      <c r="AJ99" s="44">
        <f t="shared" si="52"/>
        <v>6</v>
      </c>
      <c r="AK99" s="47">
        <f t="shared" si="53"/>
        <v>49.862558937729034</v>
      </c>
      <c r="AL99" s="44">
        <f t="shared" si="54"/>
        <v>6</v>
      </c>
      <c r="AM99" s="48">
        <f t="shared" si="55"/>
        <v>7.41240157480315</v>
      </c>
      <c r="AN99" s="44">
        <f t="shared" si="56"/>
        <v>24</v>
      </c>
      <c r="AO99" s="47">
        <f t="shared" si="57"/>
        <v>96</v>
      </c>
      <c r="AP99" s="54">
        <f t="shared" si="58"/>
        <v>2.2857142857142856</v>
      </c>
      <c r="AQ99" s="69">
        <f t="shared" si="59"/>
        <v>3.5</v>
      </c>
      <c r="AR99" s="46">
        <f t="shared" si="60"/>
        <v>9.6211275016187408</v>
      </c>
      <c r="AS99" s="44">
        <f t="shared" si="61"/>
        <v>6</v>
      </c>
      <c r="AT99" s="47">
        <f t="shared" si="62"/>
        <v>49.862558937729034</v>
      </c>
      <c r="AU99" s="44">
        <f t="shared" si="63"/>
        <v>12</v>
      </c>
      <c r="AV99" s="48">
        <f t="shared" si="64"/>
        <v>6.625</v>
      </c>
      <c r="AW99" s="44">
        <f t="shared" si="40"/>
        <v>24</v>
      </c>
      <c r="AX99" s="44">
        <f t="shared" si="65"/>
        <v>6</v>
      </c>
      <c r="AY99" s="44">
        <f t="shared" si="66"/>
        <v>12</v>
      </c>
      <c r="AZ99" s="47">
        <f t="shared" si="67"/>
        <v>120</v>
      </c>
      <c r="BA99" s="49">
        <f t="shared" si="68"/>
        <v>2.8571428571428572</v>
      </c>
      <c r="BB99" s="69">
        <f t="shared" si="69"/>
        <v>3.5</v>
      </c>
      <c r="BC99" s="46">
        <f t="shared" si="70"/>
        <v>9.6211275016187408</v>
      </c>
      <c r="BD99" s="44">
        <f t="shared" si="71"/>
        <v>6</v>
      </c>
      <c r="BE99" s="47">
        <f t="shared" si="72"/>
        <v>49.862558937729034</v>
      </c>
      <c r="BF99" s="44">
        <f t="shared" si="73"/>
        <v>6</v>
      </c>
      <c r="BG99" s="48">
        <f t="shared" si="74"/>
        <v>7.41240157480315</v>
      </c>
      <c r="BH99" s="48">
        <f t="shared" si="75"/>
        <v>12</v>
      </c>
      <c r="BI99" s="44">
        <f t="shared" si="76"/>
        <v>6</v>
      </c>
      <c r="BJ99" s="44">
        <f t="shared" si="77"/>
        <v>12</v>
      </c>
      <c r="BK99" s="44">
        <f t="shared" si="78"/>
        <v>102</v>
      </c>
      <c r="BL99" s="49">
        <f t="shared" si="79"/>
        <v>2.4285714285714284</v>
      </c>
    </row>
    <row r="100" spans="2:64" x14ac:dyDescent="0.25">
      <c r="X100" s="38">
        <v>96</v>
      </c>
      <c r="Y100" s="69">
        <f t="shared" si="41"/>
        <v>3.5</v>
      </c>
      <c r="Z100" s="46">
        <f t="shared" si="42"/>
        <v>9.6211275016187408</v>
      </c>
      <c r="AA100" s="44">
        <f t="shared" si="43"/>
        <v>6</v>
      </c>
      <c r="AB100" s="47">
        <f t="shared" si="44"/>
        <v>49.862558937729034</v>
      </c>
      <c r="AC100" s="44">
        <f t="shared" si="45"/>
        <v>12.600000000000001</v>
      </c>
      <c r="AD100" s="48">
        <f t="shared" si="46"/>
        <v>6.625</v>
      </c>
      <c r="AE100" s="44">
        <f t="shared" si="47"/>
        <v>37.799999999999997</v>
      </c>
      <c r="AF100" s="47">
        <f t="shared" si="48"/>
        <v>114</v>
      </c>
      <c r="AG100" s="49">
        <f t="shared" si="49"/>
        <v>2.7142857142857144</v>
      </c>
      <c r="AH100" s="69">
        <f t="shared" si="50"/>
        <v>3.5</v>
      </c>
      <c r="AI100" s="46">
        <f t="shared" si="51"/>
        <v>9.6211275016187408</v>
      </c>
      <c r="AJ100" s="44">
        <f t="shared" si="52"/>
        <v>6</v>
      </c>
      <c r="AK100" s="47">
        <f t="shared" si="53"/>
        <v>49.862558937729034</v>
      </c>
      <c r="AL100" s="44">
        <f t="shared" si="54"/>
        <v>6</v>
      </c>
      <c r="AM100" s="48">
        <f t="shared" si="55"/>
        <v>7.41240157480315</v>
      </c>
      <c r="AN100" s="44">
        <f t="shared" si="56"/>
        <v>24</v>
      </c>
      <c r="AO100" s="47">
        <f t="shared" si="57"/>
        <v>96</v>
      </c>
      <c r="AP100" s="54">
        <f t="shared" si="58"/>
        <v>2.2857142857142856</v>
      </c>
      <c r="AQ100" s="69">
        <f t="shared" si="59"/>
        <v>3.5</v>
      </c>
      <c r="AR100" s="46">
        <f t="shared" si="60"/>
        <v>9.6211275016187408</v>
      </c>
      <c r="AS100" s="44">
        <f t="shared" si="61"/>
        <v>6</v>
      </c>
      <c r="AT100" s="47">
        <f t="shared" si="62"/>
        <v>49.862558937729034</v>
      </c>
      <c r="AU100" s="44">
        <f t="shared" si="63"/>
        <v>12</v>
      </c>
      <c r="AV100" s="48">
        <f t="shared" si="64"/>
        <v>6.625</v>
      </c>
      <c r="AW100" s="44">
        <f t="shared" si="40"/>
        <v>24</v>
      </c>
      <c r="AX100" s="44">
        <f t="shared" si="65"/>
        <v>6</v>
      </c>
      <c r="AY100" s="44">
        <f t="shared" si="66"/>
        <v>12</v>
      </c>
      <c r="AZ100" s="47">
        <f t="shared" si="67"/>
        <v>120</v>
      </c>
      <c r="BA100" s="49">
        <f t="shared" si="68"/>
        <v>2.8571428571428572</v>
      </c>
      <c r="BB100" s="69">
        <f t="shared" si="69"/>
        <v>3.5</v>
      </c>
      <c r="BC100" s="46">
        <f t="shared" si="70"/>
        <v>9.6211275016187408</v>
      </c>
      <c r="BD100" s="44">
        <f t="shared" si="71"/>
        <v>6</v>
      </c>
      <c r="BE100" s="47">
        <f t="shared" si="72"/>
        <v>49.862558937729034</v>
      </c>
      <c r="BF100" s="44">
        <f t="shared" si="73"/>
        <v>6</v>
      </c>
      <c r="BG100" s="48">
        <f t="shared" si="74"/>
        <v>7.41240157480315</v>
      </c>
      <c r="BH100" s="48">
        <f t="shared" si="75"/>
        <v>12</v>
      </c>
      <c r="BI100" s="44">
        <f t="shared" si="76"/>
        <v>6</v>
      </c>
      <c r="BJ100" s="44">
        <f t="shared" si="77"/>
        <v>12</v>
      </c>
      <c r="BK100" s="44">
        <f t="shared" si="78"/>
        <v>102</v>
      </c>
      <c r="BL100" s="49">
        <f t="shared" si="79"/>
        <v>2.4285714285714284</v>
      </c>
    </row>
    <row r="101" spans="2:64" x14ac:dyDescent="0.25">
      <c r="X101" s="38">
        <v>97</v>
      </c>
      <c r="Y101" s="69">
        <f t="shared" si="41"/>
        <v>3.5</v>
      </c>
      <c r="Z101" s="46">
        <f t="shared" si="42"/>
        <v>9.6211275016187408</v>
      </c>
      <c r="AA101" s="44">
        <f t="shared" si="43"/>
        <v>6</v>
      </c>
      <c r="AB101" s="47">
        <f t="shared" si="44"/>
        <v>49.862558937729034</v>
      </c>
      <c r="AC101" s="44">
        <f t="shared" si="45"/>
        <v>12.600000000000001</v>
      </c>
      <c r="AD101" s="48">
        <f t="shared" si="46"/>
        <v>6.625</v>
      </c>
      <c r="AE101" s="44">
        <f t="shared" si="47"/>
        <v>37.799999999999997</v>
      </c>
      <c r="AF101" s="47">
        <f t="shared" si="48"/>
        <v>114</v>
      </c>
      <c r="AG101" s="49">
        <f t="shared" si="49"/>
        <v>2.7142857142857144</v>
      </c>
      <c r="AH101" s="69">
        <f t="shared" si="50"/>
        <v>3.5</v>
      </c>
      <c r="AI101" s="46">
        <f t="shared" si="51"/>
        <v>9.6211275016187408</v>
      </c>
      <c r="AJ101" s="44">
        <f t="shared" si="52"/>
        <v>6</v>
      </c>
      <c r="AK101" s="47">
        <f t="shared" si="53"/>
        <v>49.862558937729034</v>
      </c>
      <c r="AL101" s="44">
        <f t="shared" si="54"/>
        <v>6</v>
      </c>
      <c r="AM101" s="48">
        <f t="shared" si="55"/>
        <v>7.41240157480315</v>
      </c>
      <c r="AN101" s="44">
        <f t="shared" si="56"/>
        <v>24</v>
      </c>
      <c r="AO101" s="47">
        <f t="shared" si="57"/>
        <v>96</v>
      </c>
      <c r="AP101" s="54">
        <f t="shared" si="58"/>
        <v>2.2857142857142856</v>
      </c>
      <c r="AQ101" s="69">
        <f t="shared" si="59"/>
        <v>3.5</v>
      </c>
      <c r="AR101" s="46">
        <f t="shared" si="60"/>
        <v>9.6211275016187408</v>
      </c>
      <c r="AS101" s="44">
        <f t="shared" si="61"/>
        <v>6</v>
      </c>
      <c r="AT101" s="47">
        <f t="shared" si="62"/>
        <v>49.862558937729034</v>
      </c>
      <c r="AU101" s="44">
        <f t="shared" si="63"/>
        <v>12</v>
      </c>
      <c r="AV101" s="48">
        <f t="shared" si="64"/>
        <v>6.625</v>
      </c>
      <c r="AW101" s="44">
        <f t="shared" si="40"/>
        <v>24</v>
      </c>
      <c r="AX101" s="44">
        <f t="shared" si="65"/>
        <v>6</v>
      </c>
      <c r="AY101" s="44">
        <f t="shared" si="66"/>
        <v>12</v>
      </c>
      <c r="AZ101" s="47">
        <f t="shared" si="67"/>
        <v>120</v>
      </c>
      <c r="BA101" s="49">
        <f t="shared" si="68"/>
        <v>2.8571428571428572</v>
      </c>
      <c r="BB101" s="69">
        <f t="shared" si="69"/>
        <v>3.5</v>
      </c>
      <c r="BC101" s="46">
        <f t="shared" si="70"/>
        <v>9.6211275016187408</v>
      </c>
      <c r="BD101" s="44">
        <f t="shared" si="71"/>
        <v>6</v>
      </c>
      <c r="BE101" s="47">
        <f t="shared" si="72"/>
        <v>49.862558937729034</v>
      </c>
      <c r="BF101" s="44">
        <f t="shared" si="73"/>
        <v>6</v>
      </c>
      <c r="BG101" s="48">
        <f t="shared" si="74"/>
        <v>7.41240157480315</v>
      </c>
      <c r="BH101" s="48">
        <f t="shared" si="75"/>
        <v>12</v>
      </c>
      <c r="BI101" s="44">
        <f t="shared" si="76"/>
        <v>6</v>
      </c>
      <c r="BJ101" s="44">
        <f t="shared" si="77"/>
        <v>12</v>
      </c>
      <c r="BK101" s="44">
        <f t="shared" si="78"/>
        <v>102</v>
      </c>
      <c r="BL101" s="49">
        <f t="shared" si="79"/>
        <v>2.4285714285714284</v>
      </c>
    </row>
    <row r="102" spans="2:64" x14ac:dyDescent="0.25">
      <c r="X102" s="38">
        <v>98</v>
      </c>
      <c r="Y102" s="69">
        <f t="shared" si="41"/>
        <v>3.5</v>
      </c>
      <c r="Z102" s="46">
        <f t="shared" si="42"/>
        <v>9.6211275016187408</v>
      </c>
      <c r="AA102" s="44">
        <f t="shared" si="43"/>
        <v>6</v>
      </c>
      <c r="AB102" s="47">
        <f t="shared" si="44"/>
        <v>49.862558937729034</v>
      </c>
      <c r="AC102" s="44">
        <f t="shared" si="45"/>
        <v>12.600000000000001</v>
      </c>
      <c r="AD102" s="48">
        <f t="shared" si="46"/>
        <v>6.625</v>
      </c>
      <c r="AE102" s="44">
        <f t="shared" si="47"/>
        <v>37.799999999999997</v>
      </c>
      <c r="AF102" s="47">
        <f t="shared" si="48"/>
        <v>114</v>
      </c>
      <c r="AG102" s="49">
        <f t="shared" si="49"/>
        <v>2.7142857142857144</v>
      </c>
      <c r="AH102" s="69">
        <f t="shared" si="50"/>
        <v>3.5</v>
      </c>
      <c r="AI102" s="46">
        <f t="shared" si="51"/>
        <v>9.6211275016187408</v>
      </c>
      <c r="AJ102" s="44">
        <f t="shared" si="52"/>
        <v>6</v>
      </c>
      <c r="AK102" s="47">
        <f t="shared" si="53"/>
        <v>49.862558937729034</v>
      </c>
      <c r="AL102" s="44">
        <f t="shared" si="54"/>
        <v>6</v>
      </c>
      <c r="AM102" s="48">
        <f t="shared" si="55"/>
        <v>7.41240157480315</v>
      </c>
      <c r="AN102" s="44">
        <f t="shared" si="56"/>
        <v>24</v>
      </c>
      <c r="AO102" s="47">
        <f t="shared" si="57"/>
        <v>96</v>
      </c>
      <c r="AP102" s="54">
        <f t="shared" si="58"/>
        <v>2.2857142857142856</v>
      </c>
      <c r="AQ102" s="69">
        <f t="shared" si="59"/>
        <v>3.5</v>
      </c>
      <c r="AR102" s="46">
        <f t="shared" si="60"/>
        <v>9.6211275016187408</v>
      </c>
      <c r="AS102" s="44">
        <f t="shared" si="61"/>
        <v>6</v>
      </c>
      <c r="AT102" s="47">
        <f t="shared" si="62"/>
        <v>49.862558937729034</v>
      </c>
      <c r="AU102" s="44">
        <f t="shared" si="63"/>
        <v>12</v>
      </c>
      <c r="AV102" s="48">
        <f t="shared" si="64"/>
        <v>6.625</v>
      </c>
      <c r="AW102" s="44">
        <f t="shared" si="40"/>
        <v>24</v>
      </c>
      <c r="AX102" s="44">
        <f t="shared" si="65"/>
        <v>6</v>
      </c>
      <c r="AY102" s="44">
        <f t="shared" si="66"/>
        <v>12</v>
      </c>
      <c r="AZ102" s="47">
        <f t="shared" si="67"/>
        <v>120</v>
      </c>
      <c r="BA102" s="49">
        <f t="shared" si="68"/>
        <v>2.8571428571428572</v>
      </c>
      <c r="BB102" s="69">
        <f t="shared" si="69"/>
        <v>3.5</v>
      </c>
      <c r="BC102" s="46">
        <f t="shared" si="70"/>
        <v>9.6211275016187408</v>
      </c>
      <c r="BD102" s="44">
        <f t="shared" si="71"/>
        <v>6</v>
      </c>
      <c r="BE102" s="47">
        <f t="shared" si="72"/>
        <v>49.862558937729034</v>
      </c>
      <c r="BF102" s="44">
        <f t="shared" si="73"/>
        <v>6</v>
      </c>
      <c r="BG102" s="48">
        <f t="shared" si="74"/>
        <v>7.41240157480315</v>
      </c>
      <c r="BH102" s="48">
        <f t="shared" si="75"/>
        <v>12</v>
      </c>
      <c r="BI102" s="44">
        <f t="shared" si="76"/>
        <v>6</v>
      </c>
      <c r="BJ102" s="44">
        <f t="shared" si="77"/>
        <v>12</v>
      </c>
      <c r="BK102" s="44">
        <f t="shared" si="78"/>
        <v>102</v>
      </c>
      <c r="BL102" s="49">
        <f t="shared" si="79"/>
        <v>2.4285714285714284</v>
      </c>
    </row>
    <row r="103" spans="2:64" x14ac:dyDescent="0.25">
      <c r="X103" s="38">
        <v>99</v>
      </c>
      <c r="Y103" s="69">
        <f t="shared" si="41"/>
        <v>3.5</v>
      </c>
      <c r="Z103" s="46">
        <f t="shared" si="42"/>
        <v>9.6211275016187408</v>
      </c>
      <c r="AA103" s="44">
        <f t="shared" si="43"/>
        <v>6</v>
      </c>
      <c r="AB103" s="47">
        <f t="shared" si="44"/>
        <v>49.862558937729034</v>
      </c>
      <c r="AC103" s="44">
        <f t="shared" si="45"/>
        <v>12.600000000000001</v>
      </c>
      <c r="AD103" s="48">
        <f t="shared" si="46"/>
        <v>6.625</v>
      </c>
      <c r="AE103" s="44">
        <f t="shared" si="47"/>
        <v>37.799999999999997</v>
      </c>
      <c r="AF103" s="47">
        <f t="shared" si="48"/>
        <v>114</v>
      </c>
      <c r="AG103" s="49">
        <f t="shared" si="49"/>
        <v>2.7142857142857144</v>
      </c>
      <c r="AH103" s="69">
        <f t="shared" si="50"/>
        <v>3.5</v>
      </c>
      <c r="AI103" s="46">
        <f t="shared" si="51"/>
        <v>9.6211275016187408</v>
      </c>
      <c r="AJ103" s="44">
        <f t="shared" si="52"/>
        <v>6</v>
      </c>
      <c r="AK103" s="47">
        <f t="shared" si="53"/>
        <v>49.862558937729034</v>
      </c>
      <c r="AL103" s="44">
        <f t="shared" si="54"/>
        <v>6</v>
      </c>
      <c r="AM103" s="48">
        <f t="shared" si="55"/>
        <v>7.41240157480315</v>
      </c>
      <c r="AN103" s="44">
        <f t="shared" si="56"/>
        <v>24</v>
      </c>
      <c r="AO103" s="47">
        <f t="shared" si="57"/>
        <v>96</v>
      </c>
      <c r="AP103" s="54">
        <f t="shared" si="58"/>
        <v>2.2857142857142856</v>
      </c>
      <c r="AQ103" s="69">
        <f t="shared" si="59"/>
        <v>3.5</v>
      </c>
      <c r="AR103" s="46">
        <f t="shared" si="60"/>
        <v>9.6211275016187408</v>
      </c>
      <c r="AS103" s="44">
        <f t="shared" si="61"/>
        <v>6</v>
      </c>
      <c r="AT103" s="47">
        <f t="shared" si="62"/>
        <v>49.862558937729034</v>
      </c>
      <c r="AU103" s="44">
        <f t="shared" si="63"/>
        <v>12</v>
      </c>
      <c r="AV103" s="48">
        <f t="shared" si="64"/>
        <v>6.625</v>
      </c>
      <c r="AW103" s="44">
        <f t="shared" si="40"/>
        <v>24</v>
      </c>
      <c r="AX103" s="44">
        <f t="shared" si="65"/>
        <v>6</v>
      </c>
      <c r="AY103" s="44">
        <f t="shared" si="66"/>
        <v>12</v>
      </c>
      <c r="AZ103" s="47">
        <f t="shared" si="67"/>
        <v>120</v>
      </c>
      <c r="BA103" s="49">
        <f t="shared" si="68"/>
        <v>2.8571428571428572</v>
      </c>
      <c r="BB103" s="69">
        <f t="shared" si="69"/>
        <v>3.5</v>
      </c>
      <c r="BC103" s="46">
        <f t="shared" si="70"/>
        <v>9.6211275016187408</v>
      </c>
      <c r="BD103" s="44">
        <f t="shared" si="71"/>
        <v>6</v>
      </c>
      <c r="BE103" s="47">
        <f t="shared" si="72"/>
        <v>49.862558937729034</v>
      </c>
      <c r="BF103" s="44">
        <f t="shared" si="73"/>
        <v>6</v>
      </c>
      <c r="BG103" s="48">
        <f t="shared" si="74"/>
        <v>7.41240157480315</v>
      </c>
      <c r="BH103" s="48">
        <f t="shared" si="75"/>
        <v>12</v>
      </c>
      <c r="BI103" s="44">
        <f t="shared" si="76"/>
        <v>6</v>
      </c>
      <c r="BJ103" s="44">
        <f t="shared" si="77"/>
        <v>12</v>
      </c>
      <c r="BK103" s="44">
        <f t="shared" si="78"/>
        <v>102</v>
      </c>
      <c r="BL103" s="49">
        <f t="shared" si="79"/>
        <v>2.4285714285714284</v>
      </c>
    </row>
    <row r="104" spans="2:64" x14ac:dyDescent="0.25">
      <c r="E104" s="31"/>
      <c r="F104" s="31"/>
      <c r="G104" s="32" t="s">
        <v>50</v>
      </c>
      <c r="H104" s="32"/>
      <c r="I104" s="32"/>
      <c r="J104" s="32"/>
      <c r="K104" s="32"/>
      <c r="L104" s="32"/>
      <c r="M104" s="32"/>
      <c r="N104" s="31"/>
      <c r="O104" s="31"/>
      <c r="P104" s="31"/>
      <c r="Q104" s="31"/>
      <c r="R104" s="31"/>
      <c r="S104" s="31"/>
      <c r="T104" s="31"/>
      <c r="X104" s="38">
        <v>100</v>
      </c>
      <c r="Y104" s="69">
        <f t="shared" si="41"/>
        <v>3.5</v>
      </c>
      <c r="Z104" s="46">
        <f t="shared" si="42"/>
        <v>9.6211275016187408</v>
      </c>
      <c r="AA104" s="44">
        <f t="shared" si="43"/>
        <v>6</v>
      </c>
      <c r="AB104" s="47">
        <f t="shared" si="44"/>
        <v>49.862558937729034</v>
      </c>
      <c r="AC104" s="44">
        <f t="shared" si="45"/>
        <v>12.600000000000001</v>
      </c>
      <c r="AD104" s="48">
        <f t="shared" si="46"/>
        <v>6.625</v>
      </c>
      <c r="AE104" s="44">
        <f t="shared" si="47"/>
        <v>37.799999999999997</v>
      </c>
      <c r="AF104" s="47">
        <f t="shared" si="48"/>
        <v>114</v>
      </c>
      <c r="AG104" s="49">
        <f t="shared" si="49"/>
        <v>2.7142857142857144</v>
      </c>
      <c r="AH104" s="69">
        <f t="shared" si="50"/>
        <v>3.5</v>
      </c>
      <c r="AI104" s="46">
        <f t="shared" si="51"/>
        <v>9.6211275016187408</v>
      </c>
      <c r="AJ104" s="44">
        <f t="shared" si="52"/>
        <v>6</v>
      </c>
      <c r="AK104" s="47">
        <f t="shared" si="53"/>
        <v>49.862558937729034</v>
      </c>
      <c r="AL104" s="44">
        <f t="shared" si="54"/>
        <v>6</v>
      </c>
      <c r="AM104" s="48">
        <f t="shared" si="55"/>
        <v>7.41240157480315</v>
      </c>
      <c r="AN104" s="44">
        <f t="shared" si="56"/>
        <v>24</v>
      </c>
      <c r="AO104" s="47">
        <f t="shared" si="57"/>
        <v>96</v>
      </c>
      <c r="AP104" s="54">
        <f t="shared" si="58"/>
        <v>2.2857142857142856</v>
      </c>
      <c r="AQ104" s="69">
        <f t="shared" si="59"/>
        <v>3.5</v>
      </c>
      <c r="AR104" s="46">
        <f t="shared" si="60"/>
        <v>9.6211275016187408</v>
      </c>
      <c r="AS104" s="44">
        <f t="shared" si="61"/>
        <v>6</v>
      </c>
      <c r="AT104" s="47">
        <f t="shared" si="62"/>
        <v>49.862558937729034</v>
      </c>
      <c r="AU104" s="44">
        <f t="shared" si="63"/>
        <v>12</v>
      </c>
      <c r="AV104" s="48">
        <f t="shared" si="64"/>
        <v>6.625</v>
      </c>
      <c r="AW104" s="44">
        <f t="shared" si="40"/>
        <v>24</v>
      </c>
      <c r="AX104" s="44">
        <f t="shared" si="65"/>
        <v>6</v>
      </c>
      <c r="AY104" s="44">
        <f t="shared" si="66"/>
        <v>12</v>
      </c>
      <c r="AZ104" s="47">
        <f t="shared" si="67"/>
        <v>120</v>
      </c>
      <c r="BA104" s="49">
        <f t="shared" si="68"/>
        <v>2.8571428571428572</v>
      </c>
      <c r="BB104" s="69">
        <f t="shared" si="69"/>
        <v>3.5</v>
      </c>
      <c r="BC104" s="46">
        <f t="shared" si="70"/>
        <v>9.6211275016187408</v>
      </c>
      <c r="BD104" s="44">
        <f t="shared" si="71"/>
        <v>6</v>
      </c>
      <c r="BE104" s="47">
        <f t="shared" si="72"/>
        <v>49.862558937729034</v>
      </c>
      <c r="BF104" s="44">
        <f t="shared" si="73"/>
        <v>6</v>
      </c>
      <c r="BG104" s="48">
        <f t="shared" si="74"/>
        <v>7.41240157480315</v>
      </c>
      <c r="BH104" s="48">
        <f t="shared" si="75"/>
        <v>12</v>
      </c>
      <c r="BI104" s="44">
        <f t="shared" si="76"/>
        <v>6</v>
      </c>
      <c r="BJ104" s="44">
        <f t="shared" si="77"/>
        <v>12</v>
      </c>
      <c r="BK104" s="44">
        <f t="shared" si="78"/>
        <v>102</v>
      </c>
      <c r="BL104" s="49">
        <f t="shared" si="79"/>
        <v>2.4285714285714284</v>
      </c>
    </row>
    <row r="105" spans="2:64" x14ac:dyDescent="0.25">
      <c r="C105" t="s">
        <v>51</v>
      </c>
      <c r="E105" s="33"/>
      <c r="F105" s="33" t="s">
        <v>52</v>
      </c>
      <c r="G105" s="33">
        <v>0.375</v>
      </c>
      <c r="H105" s="33">
        <v>0.5</v>
      </c>
      <c r="I105" s="34">
        <v>1</v>
      </c>
      <c r="J105" s="33">
        <v>10</v>
      </c>
      <c r="K105" s="33">
        <v>20</v>
      </c>
      <c r="L105" s="33">
        <v>30</v>
      </c>
      <c r="M105" s="32">
        <v>40</v>
      </c>
      <c r="N105" s="33">
        <v>60</v>
      </c>
      <c r="O105" s="33">
        <v>80</v>
      </c>
      <c r="P105" s="33">
        <v>100</v>
      </c>
      <c r="Q105" s="33">
        <v>120</v>
      </c>
      <c r="R105" s="33">
        <v>140</v>
      </c>
      <c r="S105" s="33">
        <v>160</v>
      </c>
      <c r="T105" s="33" t="s">
        <v>53</v>
      </c>
      <c r="X105" s="38">
        <v>101</v>
      </c>
      <c r="Y105" s="69">
        <f t="shared" si="41"/>
        <v>3.5</v>
      </c>
      <c r="Z105" s="46">
        <f t="shared" si="42"/>
        <v>9.6211275016187408</v>
      </c>
      <c r="AA105" s="44">
        <f t="shared" si="43"/>
        <v>6</v>
      </c>
      <c r="AB105" s="47">
        <f t="shared" si="44"/>
        <v>49.862558937729034</v>
      </c>
      <c r="AC105" s="44">
        <f t="shared" si="45"/>
        <v>12.600000000000001</v>
      </c>
      <c r="AD105" s="48">
        <f t="shared" si="46"/>
        <v>6.625</v>
      </c>
      <c r="AE105" s="44">
        <f t="shared" si="47"/>
        <v>37.799999999999997</v>
      </c>
      <c r="AF105" s="47">
        <f t="shared" si="48"/>
        <v>114</v>
      </c>
      <c r="AG105" s="49">
        <f t="shared" si="49"/>
        <v>2.7142857142857144</v>
      </c>
      <c r="AH105" s="69">
        <f t="shared" si="50"/>
        <v>3.5</v>
      </c>
      <c r="AI105" s="46">
        <f t="shared" si="51"/>
        <v>9.6211275016187408</v>
      </c>
      <c r="AJ105" s="44">
        <f t="shared" si="52"/>
        <v>6</v>
      </c>
      <c r="AK105" s="47">
        <f t="shared" si="53"/>
        <v>49.862558937729034</v>
      </c>
      <c r="AL105" s="44">
        <f t="shared" si="54"/>
        <v>6</v>
      </c>
      <c r="AM105" s="48">
        <f t="shared" si="55"/>
        <v>7.41240157480315</v>
      </c>
      <c r="AN105" s="44">
        <f t="shared" si="56"/>
        <v>24</v>
      </c>
      <c r="AO105" s="47">
        <f t="shared" si="57"/>
        <v>96</v>
      </c>
      <c r="AP105" s="54">
        <f t="shared" si="58"/>
        <v>2.2857142857142856</v>
      </c>
      <c r="AQ105" s="69">
        <f t="shared" si="59"/>
        <v>3.5</v>
      </c>
      <c r="AR105" s="46">
        <f t="shared" si="60"/>
        <v>9.6211275016187408</v>
      </c>
      <c r="AS105" s="44">
        <f t="shared" si="61"/>
        <v>6</v>
      </c>
      <c r="AT105" s="47">
        <f t="shared" si="62"/>
        <v>49.862558937729034</v>
      </c>
      <c r="AU105" s="44">
        <f t="shared" si="63"/>
        <v>12</v>
      </c>
      <c r="AV105" s="48">
        <f t="shared" si="64"/>
        <v>6.625</v>
      </c>
      <c r="AW105" s="44">
        <f t="shared" si="40"/>
        <v>24</v>
      </c>
      <c r="AX105" s="44">
        <f t="shared" si="65"/>
        <v>6</v>
      </c>
      <c r="AY105" s="44">
        <f t="shared" si="66"/>
        <v>12</v>
      </c>
      <c r="AZ105" s="47">
        <f t="shared" si="67"/>
        <v>120</v>
      </c>
      <c r="BA105" s="49">
        <f t="shared" si="68"/>
        <v>2.8571428571428572</v>
      </c>
      <c r="BB105" s="69">
        <f t="shared" si="69"/>
        <v>3.5</v>
      </c>
      <c r="BC105" s="46">
        <f t="shared" si="70"/>
        <v>9.6211275016187408</v>
      </c>
      <c r="BD105" s="44">
        <f t="shared" si="71"/>
        <v>6</v>
      </c>
      <c r="BE105" s="47">
        <f t="shared" si="72"/>
        <v>49.862558937729034</v>
      </c>
      <c r="BF105" s="44">
        <f t="shared" si="73"/>
        <v>6</v>
      </c>
      <c r="BG105" s="48">
        <f t="shared" si="74"/>
        <v>7.41240157480315</v>
      </c>
      <c r="BH105" s="48">
        <f t="shared" si="75"/>
        <v>12</v>
      </c>
      <c r="BI105" s="44">
        <f t="shared" si="76"/>
        <v>6</v>
      </c>
      <c r="BJ105" s="44">
        <f t="shared" si="77"/>
        <v>12</v>
      </c>
      <c r="BK105" s="44">
        <f t="shared" si="78"/>
        <v>102</v>
      </c>
      <c r="BL105" s="49">
        <f t="shared" si="79"/>
        <v>2.4285714285714284</v>
      </c>
    </row>
    <row r="106" spans="2:64" x14ac:dyDescent="0.25">
      <c r="B106">
        <v>1</v>
      </c>
      <c r="C106" s="33">
        <v>0.375</v>
      </c>
      <c r="D106">
        <v>1</v>
      </c>
      <c r="E106" s="33">
        <v>1</v>
      </c>
      <c r="F106" s="33">
        <v>0.5</v>
      </c>
      <c r="G106" s="33"/>
      <c r="H106" s="33"/>
      <c r="I106" s="33"/>
      <c r="J106" s="33"/>
      <c r="K106" s="33"/>
      <c r="L106" s="33"/>
      <c r="M106" s="32">
        <v>0.622</v>
      </c>
      <c r="N106" s="33"/>
      <c r="O106" s="33">
        <v>0.54600000000000004</v>
      </c>
      <c r="P106" s="33"/>
      <c r="Q106" s="33"/>
      <c r="R106" s="33"/>
      <c r="S106" s="33">
        <v>0.46600000000000003</v>
      </c>
      <c r="T106" s="33">
        <v>0.84</v>
      </c>
      <c r="U106" s="33">
        <v>1</v>
      </c>
      <c r="X106" s="38">
        <v>102</v>
      </c>
      <c r="Y106" s="69">
        <f t="shared" si="41"/>
        <v>3.5</v>
      </c>
      <c r="Z106" s="46">
        <f t="shared" si="42"/>
        <v>9.6211275016187408</v>
      </c>
      <c r="AA106" s="44">
        <f t="shared" si="43"/>
        <v>6</v>
      </c>
      <c r="AB106" s="47">
        <f t="shared" si="44"/>
        <v>49.862558937729034</v>
      </c>
      <c r="AC106" s="44">
        <f t="shared" si="45"/>
        <v>12.600000000000001</v>
      </c>
      <c r="AD106" s="48">
        <f t="shared" si="46"/>
        <v>6.625</v>
      </c>
      <c r="AE106" s="44">
        <f t="shared" si="47"/>
        <v>37.799999999999997</v>
      </c>
      <c r="AF106" s="47">
        <f t="shared" si="48"/>
        <v>114</v>
      </c>
      <c r="AG106" s="49">
        <f t="shared" si="49"/>
        <v>2.7142857142857144</v>
      </c>
      <c r="AH106" s="69">
        <f t="shared" si="50"/>
        <v>3.5</v>
      </c>
      <c r="AI106" s="46">
        <f t="shared" si="51"/>
        <v>9.6211275016187408</v>
      </c>
      <c r="AJ106" s="44">
        <f t="shared" si="52"/>
        <v>6</v>
      </c>
      <c r="AK106" s="47">
        <f t="shared" si="53"/>
        <v>49.862558937729034</v>
      </c>
      <c r="AL106" s="44">
        <f t="shared" si="54"/>
        <v>6</v>
      </c>
      <c r="AM106" s="48">
        <f t="shared" si="55"/>
        <v>7.41240157480315</v>
      </c>
      <c r="AN106" s="44">
        <f t="shared" si="56"/>
        <v>24</v>
      </c>
      <c r="AO106" s="47">
        <f t="shared" si="57"/>
        <v>96</v>
      </c>
      <c r="AP106" s="54">
        <f t="shared" si="58"/>
        <v>2.2857142857142856</v>
      </c>
      <c r="AQ106" s="69">
        <f t="shared" si="59"/>
        <v>3.5</v>
      </c>
      <c r="AR106" s="46">
        <f t="shared" si="60"/>
        <v>9.6211275016187408</v>
      </c>
      <c r="AS106" s="44">
        <f t="shared" si="61"/>
        <v>6</v>
      </c>
      <c r="AT106" s="47">
        <f t="shared" si="62"/>
        <v>49.862558937729034</v>
      </c>
      <c r="AU106" s="44">
        <f t="shared" si="63"/>
        <v>12</v>
      </c>
      <c r="AV106" s="48">
        <f t="shared" si="64"/>
        <v>6.625</v>
      </c>
      <c r="AW106" s="44">
        <f t="shared" si="40"/>
        <v>24</v>
      </c>
      <c r="AX106" s="44">
        <f t="shared" si="65"/>
        <v>6</v>
      </c>
      <c r="AY106" s="44">
        <f t="shared" si="66"/>
        <v>12</v>
      </c>
      <c r="AZ106" s="47">
        <f t="shared" si="67"/>
        <v>120</v>
      </c>
      <c r="BA106" s="49">
        <f t="shared" si="68"/>
        <v>2.8571428571428572</v>
      </c>
      <c r="BB106" s="69">
        <f t="shared" si="69"/>
        <v>3.5</v>
      </c>
      <c r="BC106" s="46">
        <f t="shared" si="70"/>
        <v>9.6211275016187408</v>
      </c>
      <c r="BD106" s="44">
        <f t="shared" si="71"/>
        <v>6</v>
      </c>
      <c r="BE106" s="47">
        <f t="shared" si="72"/>
        <v>49.862558937729034</v>
      </c>
      <c r="BF106" s="44">
        <f t="shared" si="73"/>
        <v>6</v>
      </c>
      <c r="BG106" s="48">
        <f t="shared" si="74"/>
        <v>7.41240157480315</v>
      </c>
      <c r="BH106" s="48">
        <f t="shared" si="75"/>
        <v>12</v>
      </c>
      <c r="BI106" s="44">
        <f t="shared" si="76"/>
        <v>6</v>
      </c>
      <c r="BJ106" s="44">
        <f t="shared" si="77"/>
        <v>12</v>
      </c>
      <c r="BK106" s="44">
        <f t="shared" si="78"/>
        <v>102</v>
      </c>
      <c r="BL106" s="49">
        <f t="shared" si="79"/>
        <v>2.4285714285714284</v>
      </c>
    </row>
    <row r="107" spans="2:64" x14ac:dyDescent="0.25">
      <c r="B107">
        <v>2</v>
      </c>
      <c r="C107" s="33">
        <v>0.5</v>
      </c>
      <c r="D107">
        <v>2</v>
      </c>
      <c r="E107" s="33">
        <f t="shared" ref="E107:E138" si="80">1+E106</f>
        <v>2</v>
      </c>
      <c r="F107" s="33">
        <v>0.75</v>
      </c>
      <c r="G107" s="33"/>
      <c r="H107" s="33"/>
      <c r="I107" s="33"/>
      <c r="J107" s="33"/>
      <c r="K107" s="33"/>
      <c r="L107" s="33"/>
      <c r="M107" s="32">
        <v>0.82399999999999995</v>
      </c>
      <c r="N107" s="33"/>
      <c r="O107" s="33">
        <v>0.74199999999999999</v>
      </c>
      <c r="P107" s="33"/>
      <c r="Q107" s="33"/>
      <c r="R107" s="33"/>
      <c r="S107" s="33">
        <v>0.61199999999999999</v>
      </c>
      <c r="T107" s="33">
        <v>1.05</v>
      </c>
      <c r="U107" s="33">
        <f t="shared" ref="U107:U138" si="81">1+U106</f>
        <v>2</v>
      </c>
      <c r="X107" s="38">
        <v>103</v>
      </c>
      <c r="Y107" s="69">
        <f t="shared" si="41"/>
        <v>3.5</v>
      </c>
      <c r="Z107" s="46">
        <f t="shared" si="42"/>
        <v>9.6211275016187408</v>
      </c>
      <c r="AA107" s="44">
        <f t="shared" si="43"/>
        <v>6</v>
      </c>
      <c r="AB107" s="47">
        <f t="shared" si="44"/>
        <v>49.862558937729034</v>
      </c>
      <c r="AC107" s="44">
        <f t="shared" si="45"/>
        <v>12.600000000000001</v>
      </c>
      <c r="AD107" s="48">
        <f t="shared" si="46"/>
        <v>6.625</v>
      </c>
      <c r="AE107" s="44">
        <f t="shared" si="47"/>
        <v>37.799999999999997</v>
      </c>
      <c r="AF107" s="47">
        <f t="shared" si="48"/>
        <v>114</v>
      </c>
      <c r="AG107" s="49">
        <f t="shared" si="49"/>
        <v>2.7142857142857144</v>
      </c>
      <c r="AH107" s="69">
        <f t="shared" si="50"/>
        <v>3.5</v>
      </c>
      <c r="AI107" s="46">
        <f t="shared" si="51"/>
        <v>9.6211275016187408</v>
      </c>
      <c r="AJ107" s="44">
        <f t="shared" si="52"/>
        <v>6</v>
      </c>
      <c r="AK107" s="47">
        <f t="shared" si="53"/>
        <v>49.862558937729034</v>
      </c>
      <c r="AL107" s="44">
        <f t="shared" si="54"/>
        <v>6</v>
      </c>
      <c r="AM107" s="48">
        <f t="shared" si="55"/>
        <v>7.41240157480315</v>
      </c>
      <c r="AN107" s="44">
        <f t="shared" si="56"/>
        <v>24</v>
      </c>
      <c r="AO107" s="47">
        <f t="shared" si="57"/>
        <v>96</v>
      </c>
      <c r="AP107" s="54">
        <f t="shared" si="58"/>
        <v>2.2857142857142856</v>
      </c>
      <c r="AQ107" s="69">
        <f t="shared" si="59"/>
        <v>3.5</v>
      </c>
      <c r="AR107" s="46">
        <f t="shared" si="60"/>
        <v>9.6211275016187408</v>
      </c>
      <c r="AS107" s="44">
        <f t="shared" si="61"/>
        <v>6</v>
      </c>
      <c r="AT107" s="47">
        <f t="shared" si="62"/>
        <v>49.862558937729034</v>
      </c>
      <c r="AU107" s="44">
        <f t="shared" si="63"/>
        <v>12</v>
      </c>
      <c r="AV107" s="48">
        <f t="shared" si="64"/>
        <v>6.625</v>
      </c>
      <c r="AW107" s="44">
        <f t="shared" si="40"/>
        <v>24</v>
      </c>
      <c r="AX107" s="44">
        <f t="shared" si="65"/>
        <v>6</v>
      </c>
      <c r="AY107" s="44">
        <f t="shared" si="66"/>
        <v>12</v>
      </c>
      <c r="AZ107" s="47">
        <f t="shared" si="67"/>
        <v>120</v>
      </c>
      <c r="BA107" s="49">
        <f t="shared" si="68"/>
        <v>2.8571428571428572</v>
      </c>
      <c r="BB107" s="69">
        <f t="shared" si="69"/>
        <v>3.5</v>
      </c>
      <c r="BC107" s="46">
        <f t="shared" si="70"/>
        <v>9.6211275016187408</v>
      </c>
      <c r="BD107" s="44">
        <f t="shared" si="71"/>
        <v>6</v>
      </c>
      <c r="BE107" s="47">
        <f t="shared" si="72"/>
        <v>49.862558937729034</v>
      </c>
      <c r="BF107" s="44">
        <f t="shared" si="73"/>
        <v>6</v>
      </c>
      <c r="BG107" s="48">
        <f t="shared" si="74"/>
        <v>7.41240157480315</v>
      </c>
      <c r="BH107" s="48">
        <f t="shared" si="75"/>
        <v>12</v>
      </c>
      <c r="BI107" s="44">
        <f t="shared" si="76"/>
        <v>6</v>
      </c>
      <c r="BJ107" s="44">
        <f t="shared" si="77"/>
        <v>12</v>
      </c>
      <c r="BK107" s="44">
        <f t="shared" si="78"/>
        <v>102</v>
      </c>
      <c r="BL107" s="49">
        <f t="shared" si="79"/>
        <v>2.4285714285714284</v>
      </c>
    </row>
    <row r="108" spans="2:64" x14ac:dyDescent="0.25">
      <c r="B108">
        <v>3</v>
      </c>
      <c r="C108" s="34">
        <v>1</v>
      </c>
      <c r="D108">
        <v>3</v>
      </c>
      <c r="E108" s="33">
        <f t="shared" si="80"/>
        <v>3</v>
      </c>
      <c r="F108" s="33">
        <v>1</v>
      </c>
      <c r="G108" s="33">
        <v>0.56499999999999995</v>
      </c>
      <c r="H108" s="33"/>
      <c r="I108" s="33"/>
      <c r="J108" s="33"/>
      <c r="K108" s="33"/>
      <c r="L108" s="33"/>
      <c r="M108" s="32">
        <v>1.0489999999999999</v>
      </c>
      <c r="N108" s="33"/>
      <c r="O108" s="33">
        <v>0.95699999999999996</v>
      </c>
      <c r="P108" s="33"/>
      <c r="Q108" s="33"/>
      <c r="R108" s="33"/>
      <c r="S108" s="33">
        <v>0.81499999999999995</v>
      </c>
      <c r="T108" s="33">
        <v>1.3149999999999999</v>
      </c>
      <c r="U108" s="33">
        <f t="shared" si="81"/>
        <v>3</v>
      </c>
      <c r="X108" s="38">
        <v>104</v>
      </c>
      <c r="Y108" s="69">
        <f t="shared" si="41"/>
        <v>3.5</v>
      </c>
      <c r="Z108" s="46">
        <f t="shared" si="42"/>
        <v>9.6211275016187408</v>
      </c>
      <c r="AA108" s="44">
        <f t="shared" si="43"/>
        <v>6</v>
      </c>
      <c r="AB108" s="47">
        <f t="shared" si="44"/>
        <v>49.862558937729034</v>
      </c>
      <c r="AC108" s="44">
        <f t="shared" si="45"/>
        <v>12.600000000000001</v>
      </c>
      <c r="AD108" s="48">
        <f t="shared" si="46"/>
        <v>6.625</v>
      </c>
      <c r="AE108" s="44">
        <f t="shared" si="47"/>
        <v>37.799999999999997</v>
      </c>
      <c r="AF108" s="47">
        <f t="shared" si="48"/>
        <v>114</v>
      </c>
      <c r="AG108" s="49">
        <f t="shared" si="49"/>
        <v>2.7142857142857144</v>
      </c>
      <c r="AH108" s="69">
        <f t="shared" si="50"/>
        <v>3.5</v>
      </c>
      <c r="AI108" s="46">
        <f t="shared" si="51"/>
        <v>9.6211275016187408</v>
      </c>
      <c r="AJ108" s="44">
        <f t="shared" si="52"/>
        <v>6</v>
      </c>
      <c r="AK108" s="47">
        <f t="shared" si="53"/>
        <v>49.862558937729034</v>
      </c>
      <c r="AL108" s="44">
        <f t="shared" si="54"/>
        <v>6</v>
      </c>
      <c r="AM108" s="48">
        <f t="shared" si="55"/>
        <v>7.41240157480315</v>
      </c>
      <c r="AN108" s="44">
        <f t="shared" si="56"/>
        <v>24</v>
      </c>
      <c r="AO108" s="47">
        <f t="shared" si="57"/>
        <v>96</v>
      </c>
      <c r="AP108" s="54">
        <f t="shared" si="58"/>
        <v>2.2857142857142856</v>
      </c>
      <c r="AQ108" s="69">
        <f t="shared" si="59"/>
        <v>3.5</v>
      </c>
      <c r="AR108" s="46">
        <f t="shared" si="60"/>
        <v>9.6211275016187408</v>
      </c>
      <c r="AS108" s="44">
        <f t="shared" si="61"/>
        <v>6</v>
      </c>
      <c r="AT108" s="47">
        <f t="shared" si="62"/>
        <v>49.862558937729034</v>
      </c>
      <c r="AU108" s="44">
        <f t="shared" si="63"/>
        <v>12</v>
      </c>
      <c r="AV108" s="48">
        <f t="shared" si="64"/>
        <v>6.625</v>
      </c>
      <c r="AW108" s="44">
        <f t="shared" si="40"/>
        <v>24</v>
      </c>
      <c r="AX108" s="44">
        <f t="shared" si="65"/>
        <v>6</v>
      </c>
      <c r="AY108" s="44">
        <f t="shared" si="66"/>
        <v>12</v>
      </c>
      <c r="AZ108" s="47">
        <f t="shared" si="67"/>
        <v>120</v>
      </c>
      <c r="BA108" s="49">
        <f t="shared" si="68"/>
        <v>2.8571428571428572</v>
      </c>
      <c r="BB108" s="69">
        <f t="shared" si="69"/>
        <v>3.5</v>
      </c>
      <c r="BC108" s="46">
        <f t="shared" si="70"/>
        <v>9.6211275016187408</v>
      </c>
      <c r="BD108" s="44">
        <f t="shared" si="71"/>
        <v>6</v>
      </c>
      <c r="BE108" s="47">
        <f t="shared" si="72"/>
        <v>49.862558937729034</v>
      </c>
      <c r="BF108" s="44">
        <f t="shared" si="73"/>
        <v>6</v>
      </c>
      <c r="BG108" s="48">
        <f t="shared" si="74"/>
        <v>7.41240157480315</v>
      </c>
      <c r="BH108" s="48">
        <f t="shared" si="75"/>
        <v>12</v>
      </c>
      <c r="BI108" s="44">
        <f t="shared" si="76"/>
        <v>6</v>
      </c>
      <c r="BJ108" s="44">
        <f t="shared" si="77"/>
        <v>12</v>
      </c>
      <c r="BK108" s="44">
        <f t="shared" si="78"/>
        <v>102</v>
      </c>
      <c r="BL108" s="49">
        <f t="shared" si="79"/>
        <v>2.4285714285714284</v>
      </c>
    </row>
    <row r="109" spans="2:64" x14ac:dyDescent="0.25">
      <c r="B109">
        <v>4</v>
      </c>
      <c r="C109" s="33">
        <v>10</v>
      </c>
      <c r="D109">
        <v>4</v>
      </c>
      <c r="E109" s="33">
        <f t="shared" si="80"/>
        <v>4</v>
      </c>
      <c r="F109" s="33">
        <v>1.5</v>
      </c>
      <c r="G109" s="33">
        <v>1.1499999999999999</v>
      </c>
      <c r="H109" s="33"/>
      <c r="I109" s="33"/>
      <c r="J109" s="33"/>
      <c r="K109" s="33"/>
      <c r="L109" s="33"/>
      <c r="M109" s="32">
        <v>1.61</v>
      </c>
      <c r="N109" s="33"/>
      <c r="O109" s="33">
        <v>1.5</v>
      </c>
      <c r="P109" s="33"/>
      <c r="Q109" s="33"/>
      <c r="R109" s="33"/>
      <c r="S109" s="33">
        <v>1.3380000000000001</v>
      </c>
      <c r="T109" s="33">
        <v>1.9</v>
      </c>
      <c r="U109" s="33">
        <f t="shared" si="81"/>
        <v>4</v>
      </c>
      <c r="X109" s="38">
        <v>105</v>
      </c>
      <c r="Y109" s="69">
        <f t="shared" si="41"/>
        <v>3.5</v>
      </c>
      <c r="Z109" s="46">
        <f t="shared" si="42"/>
        <v>9.6211275016187408</v>
      </c>
      <c r="AA109" s="44">
        <f t="shared" si="43"/>
        <v>6</v>
      </c>
      <c r="AB109" s="47">
        <f t="shared" si="44"/>
        <v>49.862558937729034</v>
      </c>
      <c r="AC109" s="44">
        <f t="shared" si="45"/>
        <v>12.600000000000001</v>
      </c>
      <c r="AD109" s="48">
        <f t="shared" si="46"/>
        <v>6.625</v>
      </c>
      <c r="AE109" s="44">
        <f t="shared" si="47"/>
        <v>37.799999999999997</v>
      </c>
      <c r="AF109" s="47">
        <f t="shared" si="48"/>
        <v>114</v>
      </c>
      <c r="AG109" s="49">
        <f t="shared" si="49"/>
        <v>2.7142857142857144</v>
      </c>
      <c r="AH109" s="69">
        <f t="shared" si="50"/>
        <v>3.5</v>
      </c>
      <c r="AI109" s="46">
        <f t="shared" si="51"/>
        <v>9.6211275016187408</v>
      </c>
      <c r="AJ109" s="44">
        <f t="shared" si="52"/>
        <v>6</v>
      </c>
      <c r="AK109" s="47">
        <f t="shared" si="53"/>
        <v>49.862558937729034</v>
      </c>
      <c r="AL109" s="44">
        <f t="shared" si="54"/>
        <v>6</v>
      </c>
      <c r="AM109" s="48">
        <f t="shared" si="55"/>
        <v>7.41240157480315</v>
      </c>
      <c r="AN109" s="44">
        <f t="shared" si="56"/>
        <v>24</v>
      </c>
      <c r="AO109" s="47">
        <f t="shared" si="57"/>
        <v>96</v>
      </c>
      <c r="AP109" s="54">
        <f t="shared" si="58"/>
        <v>2.2857142857142856</v>
      </c>
      <c r="AQ109" s="69">
        <f t="shared" si="59"/>
        <v>3.5</v>
      </c>
      <c r="AR109" s="46">
        <f t="shared" si="60"/>
        <v>9.6211275016187408</v>
      </c>
      <c r="AS109" s="44">
        <f t="shared" si="61"/>
        <v>6</v>
      </c>
      <c r="AT109" s="47">
        <f t="shared" si="62"/>
        <v>49.862558937729034</v>
      </c>
      <c r="AU109" s="44">
        <f t="shared" si="63"/>
        <v>12</v>
      </c>
      <c r="AV109" s="48">
        <f t="shared" si="64"/>
        <v>6.625</v>
      </c>
      <c r="AW109" s="44">
        <f t="shared" si="40"/>
        <v>24</v>
      </c>
      <c r="AX109" s="44">
        <f t="shared" si="65"/>
        <v>6</v>
      </c>
      <c r="AY109" s="44">
        <f t="shared" si="66"/>
        <v>12</v>
      </c>
      <c r="AZ109" s="47">
        <f t="shared" si="67"/>
        <v>120</v>
      </c>
      <c r="BA109" s="49">
        <f t="shared" si="68"/>
        <v>2.8571428571428572</v>
      </c>
      <c r="BB109" s="69">
        <f t="shared" si="69"/>
        <v>3.5</v>
      </c>
      <c r="BC109" s="46">
        <f t="shared" si="70"/>
        <v>9.6211275016187408</v>
      </c>
      <c r="BD109" s="44">
        <f t="shared" si="71"/>
        <v>6</v>
      </c>
      <c r="BE109" s="47">
        <f t="shared" si="72"/>
        <v>49.862558937729034</v>
      </c>
      <c r="BF109" s="44">
        <f t="shared" si="73"/>
        <v>6</v>
      </c>
      <c r="BG109" s="48">
        <f t="shared" si="74"/>
        <v>7.41240157480315</v>
      </c>
      <c r="BH109" s="48">
        <f t="shared" si="75"/>
        <v>12</v>
      </c>
      <c r="BI109" s="44">
        <f t="shared" si="76"/>
        <v>6</v>
      </c>
      <c r="BJ109" s="44">
        <f t="shared" si="77"/>
        <v>12</v>
      </c>
      <c r="BK109" s="44">
        <f t="shared" si="78"/>
        <v>102</v>
      </c>
      <c r="BL109" s="49">
        <f t="shared" si="79"/>
        <v>2.4285714285714284</v>
      </c>
    </row>
    <row r="110" spans="2:64" x14ac:dyDescent="0.25">
      <c r="B110">
        <v>5</v>
      </c>
      <c r="C110" s="33">
        <v>20</v>
      </c>
      <c r="D110">
        <v>5</v>
      </c>
      <c r="E110" s="33">
        <f t="shared" si="80"/>
        <v>5</v>
      </c>
      <c r="F110" s="33">
        <v>2</v>
      </c>
      <c r="G110" s="33">
        <v>1.625</v>
      </c>
      <c r="H110" s="33"/>
      <c r="I110" s="33"/>
      <c r="J110" s="33"/>
      <c r="K110" s="33"/>
      <c r="L110" s="33"/>
      <c r="M110" s="32">
        <v>2.0670000000000002</v>
      </c>
      <c r="N110" s="33"/>
      <c r="O110" s="33">
        <v>1.9390000000000001</v>
      </c>
      <c r="P110" s="33"/>
      <c r="Q110" s="33"/>
      <c r="R110" s="33"/>
      <c r="S110" s="33">
        <v>1.6870000000000001</v>
      </c>
      <c r="T110" s="33">
        <v>2.375</v>
      </c>
      <c r="U110" s="33">
        <f t="shared" si="81"/>
        <v>5</v>
      </c>
      <c r="X110" s="38">
        <v>106</v>
      </c>
      <c r="Y110" s="69">
        <f t="shared" si="41"/>
        <v>3.5</v>
      </c>
      <c r="Z110" s="46">
        <f t="shared" si="42"/>
        <v>9.6211275016187408</v>
      </c>
      <c r="AA110" s="44">
        <f t="shared" si="43"/>
        <v>6</v>
      </c>
      <c r="AB110" s="47">
        <f t="shared" si="44"/>
        <v>49.862558937729034</v>
      </c>
      <c r="AC110" s="44">
        <f t="shared" si="45"/>
        <v>12.600000000000001</v>
      </c>
      <c r="AD110" s="48">
        <f t="shared" si="46"/>
        <v>6.625</v>
      </c>
      <c r="AE110" s="44">
        <f t="shared" si="47"/>
        <v>37.799999999999997</v>
      </c>
      <c r="AF110" s="47">
        <f t="shared" si="48"/>
        <v>114</v>
      </c>
      <c r="AG110" s="49">
        <f t="shared" si="49"/>
        <v>2.7142857142857144</v>
      </c>
      <c r="AH110" s="69">
        <f t="shared" si="50"/>
        <v>3.5</v>
      </c>
      <c r="AI110" s="46">
        <f t="shared" si="51"/>
        <v>9.6211275016187408</v>
      </c>
      <c r="AJ110" s="44">
        <f t="shared" si="52"/>
        <v>6</v>
      </c>
      <c r="AK110" s="47">
        <f t="shared" si="53"/>
        <v>49.862558937729034</v>
      </c>
      <c r="AL110" s="44">
        <f t="shared" si="54"/>
        <v>6</v>
      </c>
      <c r="AM110" s="48">
        <f t="shared" si="55"/>
        <v>7.41240157480315</v>
      </c>
      <c r="AN110" s="44">
        <f t="shared" si="56"/>
        <v>24</v>
      </c>
      <c r="AO110" s="47">
        <f t="shared" si="57"/>
        <v>96</v>
      </c>
      <c r="AP110" s="54">
        <f t="shared" si="58"/>
        <v>2.2857142857142856</v>
      </c>
      <c r="AQ110" s="69">
        <f t="shared" si="59"/>
        <v>3.5</v>
      </c>
      <c r="AR110" s="46">
        <f t="shared" si="60"/>
        <v>9.6211275016187408</v>
      </c>
      <c r="AS110" s="44">
        <f t="shared" si="61"/>
        <v>6</v>
      </c>
      <c r="AT110" s="47">
        <f t="shared" si="62"/>
        <v>49.862558937729034</v>
      </c>
      <c r="AU110" s="44">
        <f t="shared" si="63"/>
        <v>12</v>
      </c>
      <c r="AV110" s="48">
        <f t="shared" si="64"/>
        <v>6.625</v>
      </c>
      <c r="AW110" s="44">
        <f t="shared" si="40"/>
        <v>24</v>
      </c>
      <c r="AX110" s="44">
        <f t="shared" si="65"/>
        <v>6</v>
      </c>
      <c r="AY110" s="44">
        <f t="shared" si="66"/>
        <v>12</v>
      </c>
      <c r="AZ110" s="47">
        <f t="shared" si="67"/>
        <v>120</v>
      </c>
      <c r="BA110" s="49">
        <f t="shared" si="68"/>
        <v>2.8571428571428572</v>
      </c>
      <c r="BB110" s="69">
        <f t="shared" si="69"/>
        <v>3.5</v>
      </c>
      <c r="BC110" s="46">
        <f t="shared" si="70"/>
        <v>9.6211275016187408</v>
      </c>
      <c r="BD110" s="44">
        <f t="shared" si="71"/>
        <v>6</v>
      </c>
      <c r="BE110" s="47">
        <f t="shared" si="72"/>
        <v>49.862558937729034</v>
      </c>
      <c r="BF110" s="44">
        <f t="shared" si="73"/>
        <v>6</v>
      </c>
      <c r="BG110" s="48">
        <f t="shared" si="74"/>
        <v>7.41240157480315</v>
      </c>
      <c r="BH110" s="48">
        <f t="shared" si="75"/>
        <v>12</v>
      </c>
      <c r="BI110" s="44">
        <f t="shared" si="76"/>
        <v>6</v>
      </c>
      <c r="BJ110" s="44">
        <f t="shared" si="77"/>
        <v>12</v>
      </c>
      <c r="BK110" s="44">
        <f t="shared" si="78"/>
        <v>102</v>
      </c>
      <c r="BL110" s="49">
        <f t="shared" si="79"/>
        <v>2.4285714285714284</v>
      </c>
    </row>
    <row r="111" spans="2:64" x14ac:dyDescent="0.25">
      <c r="B111">
        <v>6</v>
      </c>
      <c r="C111" s="33">
        <v>30</v>
      </c>
      <c r="D111">
        <v>6</v>
      </c>
      <c r="E111" s="33">
        <f t="shared" si="80"/>
        <v>6</v>
      </c>
      <c r="F111" s="33">
        <v>3</v>
      </c>
      <c r="G111" s="33">
        <v>2.75</v>
      </c>
      <c r="H111" s="33"/>
      <c r="I111" s="33"/>
      <c r="J111" s="33"/>
      <c r="K111" s="33"/>
      <c r="L111" s="33"/>
      <c r="M111" s="32">
        <v>3.0680000000000001</v>
      </c>
      <c r="N111" s="33"/>
      <c r="O111" s="33">
        <v>2.9</v>
      </c>
      <c r="P111" s="33"/>
      <c r="Q111" s="33"/>
      <c r="R111" s="33"/>
      <c r="S111" s="33">
        <v>2.6240000000000001</v>
      </c>
      <c r="T111" s="33">
        <v>3.5</v>
      </c>
      <c r="U111" s="33">
        <f t="shared" si="81"/>
        <v>6</v>
      </c>
      <c r="X111" s="38">
        <v>107</v>
      </c>
      <c r="Y111" s="69">
        <f t="shared" si="41"/>
        <v>3.5</v>
      </c>
      <c r="Z111" s="46">
        <f t="shared" si="42"/>
        <v>9.6211275016187408</v>
      </c>
      <c r="AA111" s="44">
        <f t="shared" si="43"/>
        <v>6</v>
      </c>
      <c r="AB111" s="47">
        <f t="shared" si="44"/>
        <v>49.862558937729034</v>
      </c>
      <c r="AC111" s="44">
        <f t="shared" si="45"/>
        <v>12.600000000000001</v>
      </c>
      <c r="AD111" s="48">
        <f t="shared" si="46"/>
        <v>6.625</v>
      </c>
      <c r="AE111" s="44">
        <f t="shared" si="47"/>
        <v>37.799999999999997</v>
      </c>
      <c r="AF111" s="47">
        <f t="shared" si="48"/>
        <v>114</v>
      </c>
      <c r="AG111" s="49">
        <f t="shared" si="49"/>
        <v>2.7142857142857144</v>
      </c>
      <c r="AH111" s="69">
        <f t="shared" si="50"/>
        <v>3.5</v>
      </c>
      <c r="AI111" s="46">
        <f t="shared" si="51"/>
        <v>9.6211275016187408</v>
      </c>
      <c r="AJ111" s="44">
        <f t="shared" si="52"/>
        <v>6</v>
      </c>
      <c r="AK111" s="47">
        <f t="shared" si="53"/>
        <v>49.862558937729034</v>
      </c>
      <c r="AL111" s="44">
        <f t="shared" si="54"/>
        <v>6</v>
      </c>
      <c r="AM111" s="48">
        <f t="shared" si="55"/>
        <v>7.41240157480315</v>
      </c>
      <c r="AN111" s="44">
        <f t="shared" si="56"/>
        <v>24</v>
      </c>
      <c r="AO111" s="47">
        <f t="shared" si="57"/>
        <v>96</v>
      </c>
      <c r="AP111" s="54">
        <f t="shared" si="58"/>
        <v>2.2857142857142856</v>
      </c>
      <c r="AQ111" s="69">
        <f t="shared" si="59"/>
        <v>3.5</v>
      </c>
      <c r="AR111" s="46">
        <f t="shared" si="60"/>
        <v>9.6211275016187408</v>
      </c>
      <c r="AS111" s="44">
        <f t="shared" si="61"/>
        <v>6</v>
      </c>
      <c r="AT111" s="47">
        <f t="shared" si="62"/>
        <v>49.862558937729034</v>
      </c>
      <c r="AU111" s="44">
        <f t="shared" si="63"/>
        <v>12</v>
      </c>
      <c r="AV111" s="48">
        <f t="shared" si="64"/>
        <v>6.625</v>
      </c>
      <c r="AW111" s="44">
        <f t="shared" si="40"/>
        <v>24</v>
      </c>
      <c r="AX111" s="44">
        <f t="shared" si="65"/>
        <v>6</v>
      </c>
      <c r="AY111" s="44">
        <f t="shared" si="66"/>
        <v>12</v>
      </c>
      <c r="AZ111" s="47">
        <f t="shared" si="67"/>
        <v>120</v>
      </c>
      <c r="BA111" s="49">
        <f t="shared" si="68"/>
        <v>2.8571428571428572</v>
      </c>
      <c r="BB111" s="69">
        <f t="shared" si="69"/>
        <v>3.5</v>
      </c>
      <c r="BC111" s="46">
        <f t="shared" si="70"/>
        <v>9.6211275016187408</v>
      </c>
      <c r="BD111" s="44">
        <f t="shared" si="71"/>
        <v>6</v>
      </c>
      <c r="BE111" s="47">
        <f t="shared" si="72"/>
        <v>49.862558937729034</v>
      </c>
      <c r="BF111" s="44">
        <f t="shared" si="73"/>
        <v>6</v>
      </c>
      <c r="BG111" s="48">
        <f t="shared" si="74"/>
        <v>7.41240157480315</v>
      </c>
      <c r="BH111" s="48">
        <f t="shared" si="75"/>
        <v>12</v>
      </c>
      <c r="BI111" s="44">
        <f t="shared" si="76"/>
        <v>6</v>
      </c>
      <c r="BJ111" s="44">
        <f t="shared" si="77"/>
        <v>12</v>
      </c>
      <c r="BK111" s="44">
        <f t="shared" si="78"/>
        <v>102</v>
      </c>
      <c r="BL111" s="49">
        <f t="shared" si="79"/>
        <v>2.4285714285714284</v>
      </c>
    </row>
    <row r="112" spans="2:64" x14ac:dyDescent="0.25">
      <c r="B112">
        <v>7</v>
      </c>
      <c r="C112" s="32">
        <v>40</v>
      </c>
      <c r="D112">
        <v>7</v>
      </c>
      <c r="E112" s="33">
        <f t="shared" si="80"/>
        <v>7</v>
      </c>
      <c r="F112" s="33">
        <v>4</v>
      </c>
      <c r="G112" s="33">
        <v>3.75</v>
      </c>
      <c r="H112" s="33"/>
      <c r="I112" s="33"/>
      <c r="J112" s="33"/>
      <c r="K112" s="33"/>
      <c r="L112" s="33"/>
      <c r="M112" s="32">
        <v>4.0259999999999998</v>
      </c>
      <c r="N112" s="33"/>
      <c r="O112" s="33">
        <v>3.8260000000000001</v>
      </c>
      <c r="P112" s="33"/>
      <c r="Q112" s="33">
        <v>3.6240000000000001</v>
      </c>
      <c r="R112" s="33"/>
      <c r="S112" s="33">
        <v>3.4380000000000002</v>
      </c>
      <c r="T112" s="33">
        <v>4.5</v>
      </c>
      <c r="U112" s="33">
        <f t="shared" si="81"/>
        <v>7</v>
      </c>
      <c r="X112" s="38">
        <v>108</v>
      </c>
      <c r="Y112" s="69">
        <f t="shared" si="41"/>
        <v>3.5</v>
      </c>
      <c r="Z112" s="46">
        <f t="shared" si="42"/>
        <v>9.6211275016187408</v>
      </c>
      <c r="AA112" s="44">
        <f t="shared" si="43"/>
        <v>6</v>
      </c>
      <c r="AB112" s="47">
        <f t="shared" si="44"/>
        <v>49.862558937729034</v>
      </c>
      <c r="AC112" s="44">
        <f t="shared" si="45"/>
        <v>12.600000000000001</v>
      </c>
      <c r="AD112" s="48">
        <f t="shared" si="46"/>
        <v>6.625</v>
      </c>
      <c r="AE112" s="44">
        <f t="shared" si="47"/>
        <v>37.799999999999997</v>
      </c>
      <c r="AF112" s="47">
        <f t="shared" si="48"/>
        <v>114</v>
      </c>
      <c r="AG112" s="49">
        <f t="shared" si="49"/>
        <v>2.7142857142857144</v>
      </c>
      <c r="AH112" s="69">
        <f t="shared" si="50"/>
        <v>3.5</v>
      </c>
      <c r="AI112" s="46">
        <f t="shared" si="51"/>
        <v>9.6211275016187408</v>
      </c>
      <c r="AJ112" s="44">
        <f t="shared" si="52"/>
        <v>6</v>
      </c>
      <c r="AK112" s="47">
        <f t="shared" si="53"/>
        <v>49.862558937729034</v>
      </c>
      <c r="AL112" s="44">
        <f t="shared" si="54"/>
        <v>6</v>
      </c>
      <c r="AM112" s="48">
        <f t="shared" si="55"/>
        <v>7.41240157480315</v>
      </c>
      <c r="AN112" s="44">
        <f t="shared" si="56"/>
        <v>24</v>
      </c>
      <c r="AO112" s="47">
        <f t="shared" si="57"/>
        <v>96</v>
      </c>
      <c r="AP112" s="54">
        <f t="shared" si="58"/>
        <v>2.2857142857142856</v>
      </c>
      <c r="AQ112" s="69">
        <f t="shared" si="59"/>
        <v>3.5</v>
      </c>
      <c r="AR112" s="46">
        <f t="shared" si="60"/>
        <v>9.6211275016187408</v>
      </c>
      <c r="AS112" s="44">
        <f t="shared" si="61"/>
        <v>6</v>
      </c>
      <c r="AT112" s="47">
        <f t="shared" si="62"/>
        <v>49.862558937729034</v>
      </c>
      <c r="AU112" s="44">
        <f t="shared" si="63"/>
        <v>12</v>
      </c>
      <c r="AV112" s="48">
        <f t="shared" si="64"/>
        <v>6.625</v>
      </c>
      <c r="AW112" s="44">
        <f t="shared" si="40"/>
        <v>24</v>
      </c>
      <c r="AX112" s="44">
        <f t="shared" si="65"/>
        <v>6</v>
      </c>
      <c r="AY112" s="44">
        <f t="shared" si="66"/>
        <v>12</v>
      </c>
      <c r="AZ112" s="47">
        <f t="shared" si="67"/>
        <v>120</v>
      </c>
      <c r="BA112" s="49">
        <f t="shared" si="68"/>
        <v>2.8571428571428572</v>
      </c>
      <c r="BB112" s="69">
        <f t="shared" si="69"/>
        <v>3.5</v>
      </c>
      <c r="BC112" s="46">
        <f t="shared" si="70"/>
        <v>9.6211275016187408</v>
      </c>
      <c r="BD112" s="44">
        <f t="shared" si="71"/>
        <v>6</v>
      </c>
      <c r="BE112" s="47">
        <f t="shared" si="72"/>
        <v>49.862558937729034</v>
      </c>
      <c r="BF112" s="44">
        <f t="shared" si="73"/>
        <v>6</v>
      </c>
      <c r="BG112" s="48">
        <f t="shared" si="74"/>
        <v>7.41240157480315</v>
      </c>
      <c r="BH112" s="48">
        <f t="shared" si="75"/>
        <v>12</v>
      </c>
      <c r="BI112" s="44">
        <f t="shared" si="76"/>
        <v>6</v>
      </c>
      <c r="BJ112" s="44">
        <f t="shared" si="77"/>
        <v>12</v>
      </c>
      <c r="BK112" s="44">
        <f t="shared" si="78"/>
        <v>102</v>
      </c>
      <c r="BL112" s="49">
        <f t="shared" si="79"/>
        <v>2.4285714285714284</v>
      </c>
    </row>
    <row r="113" spans="2:64" x14ac:dyDescent="0.25">
      <c r="B113">
        <v>8</v>
      </c>
      <c r="C113" s="33">
        <v>60</v>
      </c>
      <c r="D113">
        <v>8</v>
      </c>
      <c r="E113" s="33">
        <f t="shared" si="80"/>
        <v>8</v>
      </c>
      <c r="F113" s="33">
        <v>6</v>
      </c>
      <c r="G113" s="33">
        <v>5.875</v>
      </c>
      <c r="H113" s="33"/>
      <c r="I113" s="33"/>
      <c r="J113" s="33"/>
      <c r="K113" s="33"/>
      <c r="L113" s="33"/>
      <c r="M113" s="32">
        <v>6.0650000000000004</v>
      </c>
      <c r="N113" s="33"/>
      <c r="O113" s="33">
        <v>5.7610000000000001</v>
      </c>
      <c r="P113" s="33"/>
      <c r="Q113" s="33">
        <v>5.5010000000000003</v>
      </c>
      <c r="R113" s="33"/>
      <c r="S113" s="33">
        <v>5.1870000000000003</v>
      </c>
      <c r="T113" s="33">
        <v>6.625</v>
      </c>
      <c r="U113" s="33">
        <f t="shared" si="81"/>
        <v>8</v>
      </c>
      <c r="X113" s="38">
        <v>109</v>
      </c>
      <c r="Y113" s="69">
        <f t="shared" si="41"/>
        <v>3.5</v>
      </c>
      <c r="Z113" s="46">
        <f t="shared" si="42"/>
        <v>9.6211275016187408</v>
      </c>
      <c r="AA113" s="44">
        <f t="shared" si="43"/>
        <v>6</v>
      </c>
      <c r="AB113" s="47">
        <f t="shared" si="44"/>
        <v>49.862558937729034</v>
      </c>
      <c r="AC113" s="44">
        <f t="shared" si="45"/>
        <v>12.600000000000001</v>
      </c>
      <c r="AD113" s="48">
        <f t="shared" si="46"/>
        <v>6.625</v>
      </c>
      <c r="AE113" s="44">
        <f t="shared" si="47"/>
        <v>37.799999999999997</v>
      </c>
      <c r="AF113" s="47">
        <f t="shared" si="48"/>
        <v>114</v>
      </c>
      <c r="AG113" s="49">
        <f t="shared" si="49"/>
        <v>2.7142857142857144</v>
      </c>
      <c r="AH113" s="69">
        <f t="shared" si="50"/>
        <v>3.5</v>
      </c>
      <c r="AI113" s="46">
        <f t="shared" si="51"/>
        <v>9.6211275016187408</v>
      </c>
      <c r="AJ113" s="44">
        <f t="shared" si="52"/>
        <v>6</v>
      </c>
      <c r="AK113" s="47">
        <f t="shared" si="53"/>
        <v>49.862558937729034</v>
      </c>
      <c r="AL113" s="44">
        <f t="shared" si="54"/>
        <v>6</v>
      </c>
      <c r="AM113" s="48">
        <f t="shared" si="55"/>
        <v>7.41240157480315</v>
      </c>
      <c r="AN113" s="44">
        <f t="shared" si="56"/>
        <v>24</v>
      </c>
      <c r="AO113" s="47">
        <f t="shared" si="57"/>
        <v>96</v>
      </c>
      <c r="AP113" s="54">
        <f t="shared" si="58"/>
        <v>2.2857142857142856</v>
      </c>
      <c r="AQ113" s="69">
        <f t="shared" si="59"/>
        <v>3.5</v>
      </c>
      <c r="AR113" s="46">
        <f t="shared" si="60"/>
        <v>9.6211275016187408</v>
      </c>
      <c r="AS113" s="44">
        <f t="shared" si="61"/>
        <v>6</v>
      </c>
      <c r="AT113" s="47">
        <f t="shared" si="62"/>
        <v>49.862558937729034</v>
      </c>
      <c r="AU113" s="44">
        <f t="shared" si="63"/>
        <v>12</v>
      </c>
      <c r="AV113" s="48">
        <f t="shared" si="64"/>
        <v>6.625</v>
      </c>
      <c r="AW113" s="44">
        <f t="shared" si="40"/>
        <v>24</v>
      </c>
      <c r="AX113" s="44">
        <f t="shared" si="65"/>
        <v>6</v>
      </c>
      <c r="AY113" s="44">
        <f t="shared" si="66"/>
        <v>12</v>
      </c>
      <c r="AZ113" s="47">
        <f t="shared" si="67"/>
        <v>120</v>
      </c>
      <c r="BA113" s="49">
        <f t="shared" si="68"/>
        <v>2.8571428571428572</v>
      </c>
      <c r="BB113" s="69">
        <f t="shared" si="69"/>
        <v>3.5</v>
      </c>
      <c r="BC113" s="46">
        <f t="shared" si="70"/>
        <v>9.6211275016187408</v>
      </c>
      <c r="BD113" s="44">
        <f t="shared" si="71"/>
        <v>6</v>
      </c>
      <c r="BE113" s="47">
        <f t="shared" si="72"/>
        <v>49.862558937729034</v>
      </c>
      <c r="BF113" s="44">
        <f t="shared" si="73"/>
        <v>6</v>
      </c>
      <c r="BG113" s="48">
        <f t="shared" si="74"/>
        <v>7.41240157480315</v>
      </c>
      <c r="BH113" s="48">
        <f t="shared" si="75"/>
        <v>12</v>
      </c>
      <c r="BI113" s="44">
        <f t="shared" si="76"/>
        <v>6</v>
      </c>
      <c r="BJ113" s="44">
        <f t="shared" si="77"/>
        <v>12</v>
      </c>
      <c r="BK113" s="44">
        <f t="shared" si="78"/>
        <v>102</v>
      </c>
      <c r="BL113" s="49">
        <f t="shared" si="79"/>
        <v>2.4285714285714284</v>
      </c>
    </row>
    <row r="114" spans="2:64" x14ac:dyDescent="0.25">
      <c r="B114">
        <v>9</v>
      </c>
      <c r="C114" s="33">
        <v>80</v>
      </c>
      <c r="D114">
        <v>9</v>
      </c>
      <c r="E114" s="33">
        <f t="shared" si="80"/>
        <v>9</v>
      </c>
      <c r="F114" s="33">
        <v>8</v>
      </c>
      <c r="G114" s="33">
        <v>7.875</v>
      </c>
      <c r="H114" s="33">
        <v>7.625</v>
      </c>
      <c r="I114" s="33"/>
      <c r="J114" s="33"/>
      <c r="K114" s="33">
        <v>8.125</v>
      </c>
      <c r="L114" s="33">
        <v>8.0709999999999997</v>
      </c>
      <c r="M114" s="32">
        <v>7.9809999999999999</v>
      </c>
      <c r="N114" s="33">
        <v>7.8129999999999997</v>
      </c>
      <c r="O114" s="33">
        <v>7.625</v>
      </c>
      <c r="P114" s="33">
        <v>7.4370000000000003</v>
      </c>
      <c r="Q114" s="33">
        <v>7.1870000000000003</v>
      </c>
      <c r="R114" s="33">
        <v>7.0010000000000003</v>
      </c>
      <c r="S114" s="33">
        <v>6.8712999999999997</v>
      </c>
      <c r="T114" s="33">
        <v>8.625</v>
      </c>
      <c r="U114" s="33">
        <f t="shared" si="81"/>
        <v>9</v>
      </c>
      <c r="X114" s="38">
        <v>110</v>
      </c>
      <c r="Y114" s="69">
        <f t="shared" si="41"/>
        <v>3.5</v>
      </c>
      <c r="Z114" s="46">
        <f t="shared" si="42"/>
        <v>9.6211275016187408</v>
      </c>
      <c r="AA114" s="44">
        <f t="shared" si="43"/>
        <v>6</v>
      </c>
      <c r="AB114" s="47">
        <f t="shared" si="44"/>
        <v>49.862558937729034</v>
      </c>
      <c r="AC114" s="44">
        <f t="shared" si="45"/>
        <v>12.600000000000001</v>
      </c>
      <c r="AD114" s="48">
        <f t="shared" si="46"/>
        <v>6.625</v>
      </c>
      <c r="AE114" s="44">
        <f t="shared" si="47"/>
        <v>37.799999999999997</v>
      </c>
      <c r="AF114" s="47">
        <f t="shared" si="48"/>
        <v>114</v>
      </c>
      <c r="AG114" s="49">
        <f t="shared" si="49"/>
        <v>2.7142857142857144</v>
      </c>
      <c r="AH114" s="69">
        <f t="shared" si="50"/>
        <v>3.5</v>
      </c>
      <c r="AI114" s="46">
        <f t="shared" si="51"/>
        <v>9.6211275016187408</v>
      </c>
      <c r="AJ114" s="44">
        <f t="shared" si="52"/>
        <v>6</v>
      </c>
      <c r="AK114" s="47">
        <f t="shared" si="53"/>
        <v>49.862558937729034</v>
      </c>
      <c r="AL114" s="44">
        <f t="shared" si="54"/>
        <v>6</v>
      </c>
      <c r="AM114" s="48">
        <f t="shared" si="55"/>
        <v>7.41240157480315</v>
      </c>
      <c r="AN114" s="44">
        <f t="shared" si="56"/>
        <v>24</v>
      </c>
      <c r="AO114" s="47">
        <f t="shared" si="57"/>
        <v>96</v>
      </c>
      <c r="AP114" s="54">
        <f t="shared" si="58"/>
        <v>2.2857142857142856</v>
      </c>
      <c r="AQ114" s="69">
        <f t="shared" si="59"/>
        <v>3.5</v>
      </c>
      <c r="AR114" s="46">
        <f t="shared" si="60"/>
        <v>9.6211275016187408</v>
      </c>
      <c r="AS114" s="44">
        <f t="shared" si="61"/>
        <v>6</v>
      </c>
      <c r="AT114" s="47">
        <f t="shared" si="62"/>
        <v>49.862558937729034</v>
      </c>
      <c r="AU114" s="44">
        <f t="shared" si="63"/>
        <v>12</v>
      </c>
      <c r="AV114" s="48">
        <f t="shared" si="64"/>
        <v>6.625</v>
      </c>
      <c r="AW114" s="44">
        <f t="shared" si="40"/>
        <v>24</v>
      </c>
      <c r="AX114" s="44">
        <f t="shared" si="65"/>
        <v>6</v>
      </c>
      <c r="AY114" s="44">
        <f t="shared" si="66"/>
        <v>12</v>
      </c>
      <c r="AZ114" s="47">
        <f t="shared" si="67"/>
        <v>120</v>
      </c>
      <c r="BA114" s="49">
        <f t="shared" si="68"/>
        <v>2.8571428571428572</v>
      </c>
      <c r="BB114" s="69">
        <f t="shared" si="69"/>
        <v>3.5</v>
      </c>
      <c r="BC114" s="46">
        <f t="shared" si="70"/>
        <v>9.6211275016187408</v>
      </c>
      <c r="BD114" s="44">
        <f t="shared" si="71"/>
        <v>6</v>
      </c>
      <c r="BE114" s="47">
        <f t="shared" si="72"/>
        <v>49.862558937729034</v>
      </c>
      <c r="BF114" s="44">
        <f t="shared" si="73"/>
        <v>6</v>
      </c>
      <c r="BG114" s="48">
        <f t="shared" si="74"/>
        <v>7.41240157480315</v>
      </c>
      <c r="BH114" s="48">
        <f t="shared" si="75"/>
        <v>12</v>
      </c>
      <c r="BI114" s="44">
        <f t="shared" si="76"/>
        <v>6</v>
      </c>
      <c r="BJ114" s="44">
        <f t="shared" si="77"/>
        <v>12</v>
      </c>
      <c r="BK114" s="44">
        <f t="shared" si="78"/>
        <v>102</v>
      </c>
      <c r="BL114" s="49">
        <f t="shared" si="79"/>
        <v>2.4285714285714284</v>
      </c>
    </row>
    <row r="115" spans="2:64" x14ac:dyDescent="0.25">
      <c r="B115">
        <v>10</v>
      </c>
      <c r="C115" s="33">
        <v>100</v>
      </c>
      <c r="D115">
        <v>10</v>
      </c>
      <c r="E115" s="33">
        <f t="shared" si="80"/>
        <v>10</v>
      </c>
      <c r="F115" s="33">
        <v>10</v>
      </c>
      <c r="G115" s="33">
        <v>10</v>
      </c>
      <c r="H115" s="33">
        <v>9.75</v>
      </c>
      <c r="I115" s="33"/>
      <c r="J115" s="33"/>
      <c r="K115" s="33">
        <v>10.25</v>
      </c>
      <c r="L115" s="33">
        <v>10.135999999999999</v>
      </c>
      <c r="M115" s="32">
        <v>10.02</v>
      </c>
      <c r="N115" s="33">
        <v>9.75</v>
      </c>
      <c r="O115" s="33">
        <v>9.5619999999999994</v>
      </c>
      <c r="P115" s="33">
        <v>9.3119999999999994</v>
      </c>
      <c r="Q115" s="33">
        <v>9.0619999999999994</v>
      </c>
      <c r="R115" s="33">
        <v>8.75</v>
      </c>
      <c r="S115" s="33">
        <v>8.5</v>
      </c>
      <c r="T115" s="33">
        <v>10.75</v>
      </c>
      <c r="U115" s="33">
        <f t="shared" si="81"/>
        <v>10</v>
      </c>
      <c r="X115" s="38">
        <v>111</v>
      </c>
      <c r="Y115" s="69">
        <f t="shared" si="41"/>
        <v>3.5</v>
      </c>
      <c r="Z115" s="46">
        <f t="shared" si="42"/>
        <v>9.6211275016187408</v>
      </c>
      <c r="AA115" s="44">
        <f t="shared" si="43"/>
        <v>6</v>
      </c>
      <c r="AB115" s="47">
        <f t="shared" si="44"/>
        <v>49.862558937729034</v>
      </c>
      <c r="AC115" s="44">
        <f t="shared" si="45"/>
        <v>12.600000000000001</v>
      </c>
      <c r="AD115" s="48">
        <f t="shared" si="46"/>
        <v>6.625</v>
      </c>
      <c r="AE115" s="44">
        <f t="shared" si="47"/>
        <v>37.799999999999997</v>
      </c>
      <c r="AF115" s="47">
        <f t="shared" si="48"/>
        <v>114</v>
      </c>
      <c r="AG115" s="49">
        <f t="shared" si="49"/>
        <v>2.7142857142857144</v>
      </c>
      <c r="AH115" s="69">
        <f t="shared" si="50"/>
        <v>3.5</v>
      </c>
      <c r="AI115" s="46">
        <f t="shared" si="51"/>
        <v>9.6211275016187408</v>
      </c>
      <c r="AJ115" s="44">
        <f t="shared" si="52"/>
        <v>6</v>
      </c>
      <c r="AK115" s="47">
        <f t="shared" si="53"/>
        <v>49.862558937729034</v>
      </c>
      <c r="AL115" s="44">
        <f t="shared" si="54"/>
        <v>6</v>
      </c>
      <c r="AM115" s="48">
        <f t="shared" si="55"/>
        <v>7.41240157480315</v>
      </c>
      <c r="AN115" s="44">
        <f t="shared" si="56"/>
        <v>24</v>
      </c>
      <c r="AO115" s="47">
        <f t="shared" si="57"/>
        <v>96</v>
      </c>
      <c r="AP115" s="54">
        <f t="shared" si="58"/>
        <v>2.2857142857142856</v>
      </c>
      <c r="AQ115" s="69">
        <f t="shared" si="59"/>
        <v>3.5</v>
      </c>
      <c r="AR115" s="46">
        <f t="shared" si="60"/>
        <v>9.6211275016187408</v>
      </c>
      <c r="AS115" s="44">
        <f t="shared" si="61"/>
        <v>6</v>
      </c>
      <c r="AT115" s="47">
        <f t="shared" si="62"/>
        <v>49.862558937729034</v>
      </c>
      <c r="AU115" s="44">
        <f t="shared" si="63"/>
        <v>12</v>
      </c>
      <c r="AV115" s="48">
        <f t="shared" si="64"/>
        <v>6.625</v>
      </c>
      <c r="AW115" s="44">
        <f t="shared" si="40"/>
        <v>24</v>
      </c>
      <c r="AX115" s="44">
        <f t="shared" si="65"/>
        <v>6</v>
      </c>
      <c r="AY115" s="44">
        <f t="shared" si="66"/>
        <v>12</v>
      </c>
      <c r="AZ115" s="47">
        <f t="shared" si="67"/>
        <v>120</v>
      </c>
      <c r="BA115" s="49">
        <f t="shared" si="68"/>
        <v>2.8571428571428572</v>
      </c>
      <c r="BB115" s="69">
        <f t="shared" si="69"/>
        <v>3.5</v>
      </c>
      <c r="BC115" s="46">
        <f t="shared" si="70"/>
        <v>9.6211275016187408</v>
      </c>
      <c r="BD115" s="44">
        <f t="shared" si="71"/>
        <v>6</v>
      </c>
      <c r="BE115" s="47">
        <f t="shared" si="72"/>
        <v>49.862558937729034</v>
      </c>
      <c r="BF115" s="44">
        <f t="shared" si="73"/>
        <v>6</v>
      </c>
      <c r="BG115" s="48">
        <f t="shared" si="74"/>
        <v>7.41240157480315</v>
      </c>
      <c r="BH115" s="48">
        <f t="shared" si="75"/>
        <v>12</v>
      </c>
      <c r="BI115" s="44">
        <f t="shared" si="76"/>
        <v>6</v>
      </c>
      <c r="BJ115" s="44">
        <f t="shared" si="77"/>
        <v>12</v>
      </c>
      <c r="BK115" s="44">
        <f t="shared" si="78"/>
        <v>102</v>
      </c>
      <c r="BL115" s="49">
        <f t="shared" si="79"/>
        <v>2.4285714285714284</v>
      </c>
    </row>
    <row r="116" spans="2:64" x14ac:dyDescent="0.25">
      <c r="B116">
        <v>11</v>
      </c>
      <c r="C116" s="33">
        <v>120</v>
      </c>
      <c r="D116">
        <v>11</v>
      </c>
      <c r="E116" s="33">
        <f t="shared" si="80"/>
        <v>11</v>
      </c>
      <c r="F116" s="33">
        <v>12</v>
      </c>
      <c r="G116" s="33">
        <v>12</v>
      </c>
      <c r="H116" s="33">
        <v>11.75</v>
      </c>
      <c r="I116" s="33"/>
      <c r="J116" s="33"/>
      <c r="K116" s="33">
        <v>12.25</v>
      </c>
      <c r="L116" s="33">
        <v>12.06</v>
      </c>
      <c r="M116" s="32">
        <v>11.938000000000001</v>
      </c>
      <c r="N116" s="33">
        <v>11.625999999999999</v>
      </c>
      <c r="O116" s="33">
        <v>11.374000000000001</v>
      </c>
      <c r="P116" s="33">
        <v>11.061999999999999</v>
      </c>
      <c r="Q116" s="33">
        <v>10.75</v>
      </c>
      <c r="R116" s="33">
        <v>10.5</v>
      </c>
      <c r="S116" s="33">
        <v>10.125999999999999</v>
      </c>
      <c r="T116" s="33">
        <v>12.75</v>
      </c>
      <c r="U116" s="33">
        <f t="shared" si="81"/>
        <v>11</v>
      </c>
      <c r="X116" s="38">
        <v>112</v>
      </c>
      <c r="Y116" s="69">
        <f t="shared" si="41"/>
        <v>3.5</v>
      </c>
      <c r="Z116" s="46">
        <f t="shared" si="42"/>
        <v>9.6211275016187408</v>
      </c>
      <c r="AA116" s="44">
        <f t="shared" si="43"/>
        <v>6</v>
      </c>
      <c r="AB116" s="47">
        <f t="shared" si="44"/>
        <v>49.862558937729034</v>
      </c>
      <c r="AC116" s="44">
        <f t="shared" si="45"/>
        <v>12.600000000000001</v>
      </c>
      <c r="AD116" s="48">
        <f t="shared" si="46"/>
        <v>6.625</v>
      </c>
      <c r="AE116" s="44">
        <f t="shared" si="47"/>
        <v>37.799999999999997</v>
      </c>
      <c r="AF116" s="47">
        <f t="shared" si="48"/>
        <v>114</v>
      </c>
      <c r="AG116" s="49">
        <f t="shared" si="49"/>
        <v>2.7142857142857144</v>
      </c>
      <c r="AH116" s="69">
        <f t="shared" si="50"/>
        <v>3.5</v>
      </c>
      <c r="AI116" s="46">
        <f t="shared" si="51"/>
        <v>9.6211275016187408</v>
      </c>
      <c r="AJ116" s="44">
        <f t="shared" si="52"/>
        <v>6</v>
      </c>
      <c r="AK116" s="47">
        <f t="shared" si="53"/>
        <v>49.862558937729034</v>
      </c>
      <c r="AL116" s="44">
        <f t="shared" si="54"/>
        <v>6</v>
      </c>
      <c r="AM116" s="48">
        <f t="shared" si="55"/>
        <v>7.41240157480315</v>
      </c>
      <c r="AN116" s="44">
        <f t="shared" si="56"/>
        <v>24</v>
      </c>
      <c r="AO116" s="47">
        <f t="shared" si="57"/>
        <v>96</v>
      </c>
      <c r="AP116" s="54">
        <f t="shared" si="58"/>
        <v>2.2857142857142856</v>
      </c>
      <c r="AQ116" s="69">
        <f t="shared" si="59"/>
        <v>3.5</v>
      </c>
      <c r="AR116" s="46">
        <f t="shared" si="60"/>
        <v>9.6211275016187408</v>
      </c>
      <c r="AS116" s="44">
        <f t="shared" si="61"/>
        <v>6</v>
      </c>
      <c r="AT116" s="47">
        <f t="shared" si="62"/>
        <v>49.862558937729034</v>
      </c>
      <c r="AU116" s="44">
        <f t="shared" si="63"/>
        <v>12</v>
      </c>
      <c r="AV116" s="48">
        <f t="shared" si="64"/>
        <v>6.625</v>
      </c>
      <c r="AW116" s="44">
        <f t="shared" si="40"/>
        <v>24</v>
      </c>
      <c r="AX116" s="44">
        <f t="shared" si="65"/>
        <v>6</v>
      </c>
      <c r="AY116" s="44">
        <f t="shared" si="66"/>
        <v>12</v>
      </c>
      <c r="AZ116" s="47">
        <f t="shared" si="67"/>
        <v>120</v>
      </c>
      <c r="BA116" s="49">
        <f t="shared" si="68"/>
        <v>2.8571428571428572</v>
      </c>
      <c r="BB116" s="69">
        <f t="shared" si="69"/>
        <v>3.5</v>
      </c>
      <c r="BC116" s="46">
        <f t="shared" si="70"/>
        <v>9.6211275016187408</v>
      </c>
      <c r="BD116" s="44">
        <f t="shared" si="71"/>
        <v>6</v>
      </c>
      <c r="BE116" s="47">
        <f t="shared" si="72"/>
        <v>49.862558937729034</v>
      </c>
      <c r="BF116" s="44">
        <f t="shared" si="73"/>
        <v>6</v>
      </c>
      <c r="BG116" s="48">
        <f t="shared" si="74"/>
        <v>7.41240157480315</v>
      </c>
      <c r="BH116" s="48">
        <f t="shared" si="75"/>
        <v>12</v>
      </c>
      <c r="BI116" s="44">
        <f t="shared" si="76"/>
        <v>6</v>
      </c>
      <c r="BJ116" s="44">
        <f t="shared" si="77"/>
        <v>12</v>
      </c>
      <c r="BK116" s="44">
        <f t="shared" si="78"/>
        <v>102</v>
      </c>
      <c r="BL116" s="49">
        <f t="shared" si="79"/>
        <v>2.4285714285714284</v>
      </c>
    </row>
    <row r="117" spans="2:64" x14ac:dyDescent="0.25">
      <c r="B117">
        <v>12</v>
      </c>
      <c r="C117" s="33">
        <v>140</v>
      </c>
      <c r="D117">
        <v>12</v>
      </c>
      <c r="E117" s="33">
        <f t="shared" si="80"/>
        <v>12</v>
      </c>
      <c r="F117" s="33">
        <v>14</v>
      </c>
      <c r="G117" s="33">
        <v>13.25</v>
      </c>
      <c r="H117" s="33">
        <v>13</v>
      </c>
      <c r="I117" s="33"/>
      <c r="J117" s="33">
        <v>13.5</v>
      </c>
      <c r="K117" s="33">
        <v>13.375999999999999</v>
      </c>
      <c r="L117" s="33">
        <v>13.25</v>
      </c>
      <c r="M117" s="32">
        <v>13.124000000000001</v>
      </c>
      <c r="N117" s="33">
        <v>12.811999999999999</v>
      </c>
      <c r="O117" s="33">
        <v>12.5</v>
      </c>
      <c r="P117" s="33">
        <v>12.124000000000001</v>
      </c>
      <c r="Q117" s="33">
        <v>11.811999999999999</v>
      </c>
      <c r="R117" s="33">
        <v>11.5</v>
      </c>
      <c r="S117" s="33">
        <v>11.188000000000001</v>
      </c>
      <c r="T117" s="33">
        <v>14</v>
      </c>
      <c r="U117" s="33">
        <f t="shared" si="81"/>
        <v>12</v>
      </c>
      <c r="X117" s="38">
        <v>113</v>
      </c>
      <c r="Y117" s="69">
        <f t="shared" si="41"/>
        <v>3.5</v>
      </c>
      <c r="Z117" s="46">
        <f t="shared" si="42"/>
        <v>9.6211275016187408</v>
      </c>
      <c r="AA117" s="44">
        <f t="shared" si="43"/>
        <v>6</v>
      </c>
      <c r="AB117" s="47">
        <f t="shared" si="44"/>
        <v>49.862558937729034</v>
      </c>
      <c r="AC117" s="44">
        <f t="shared" si="45"/>
        <v>12.600000000000001</v>
      </c>
      <c r="AD117" s="48">
        <f t="shared" si="46"/>
        <v>6.625</v>
      </c>
      <c r="AE117" s="44">
        <f t="shared" si="47"/>
        <v>37.799999999999997</v>
      </c>
      <c r="AF117" s="47">
        <f t="shared" si="48"/>
        <v>114</v>
      </c>
      <c r="AG117" s="49">
        <f t="shared" si="49"/>
        <v>2.7142857142857144</v>
      </c>
      <c r="AH117" s="69">
        <f t="shared" si="50"/>
        <v>3.5</v>
      </c>
      <c r="AI117" s="46">
        <f t="shared" si="51"/>
        <v>9.6211275016187408</v>
      </c>
      <c r="AJ117" s="44">
        <f t="shared" si="52"/>
        <v>6</v>
      </c>
      <c r="AK117" s="47">
        <f t="shared" si="53"/>
        <v>49.862558937729034</v>
      </c>
      <c r="AL117" s="44">
        <f t="shared" si="54"/>
        <v>6</v>
      </c>
      <c r="AM117" s="48">
        <f t="shared" si="55"/>
        <v>7.41240157480315</v>
      </c>
      <c r="AN117" s="44">
        <f t="shared" si="56"/>
        <v>24</v>
      </c>
      <c r="AO117" s="47">
        <f t="shared" si="57"/>
        <v>96</v>
      </c>
      <c r="AP117" s="54">
        <f t="shared" si="58"/>
        <v>2.2857142857142856</v>
      </c>
      <c r="AQ117" s="69">
        <f t="shared" si="59"/>
        <v>3.5</v>
      </c>
      <c r="AR117" s="46">
        <f t="shared" si="60"/>
        <v>9.6211275016187408</v>
      </c>
      <c r="AS117" s="44">
        <f t="shared" si="61"/>
        <v>6</v>
      </c>
      <c r="AT117" s="47">
        <f t="shared" si="62"/>
        <v>49.862558937729034</v>
      </c>
      <c r="AU117" s="44">
        <f t="shared" si="63"/>
        <v>12</v>
      </c>
      <c r="AV117" s="48">
        <f t="shared" si="64"/>
        <v>6.625</v>
      </c>
      <c r="AW117" s="44">
        <f t="shared" si="40"/>
        <v>24</v>
      </c>
      <c r="AX117" s="44">
        <f t="shared" si="65"/>
        <v>6</v>
      </c>
      <c r="AY117" s="44">
        <f t="shared" si="66"/>
        <v>12</v>
      </c>
      <c r="AZ117" s="47">
        <f t="shared" si="67"/>
        <v>120</v>
      </c>
      <c r="BA117" s="49">
        <f t="shared" si="68"/>
        <v>2.8571428571428572</v>
      </c>
      <c r="BB117" s="69">
        <f t="shared" si="69"/>
        <v>3.5</v>
      </c>
      <c r="BC117" s="46">
        <f t="shared" si="70"/>
        <v>9.6211275016187408</v>
      </c>
      <c r="BD117" s="44">
        <f t="shared" si="71"/>
        <v>6</v>
      </c>
      <c r="BE117" s="47">
        <f t="shared" si="72"/>
        <v>49.862558937729034</v>
      </c>
      <c r="BF117" s="44">
        <f t="shared" si="73"/>
        <v>6</v>
      </c>
      <c r="BG117" s="48">
        <f t="shared" si="74"/>
        <v>7.41240157480315</v>
      </c>
      <c r="BH117" s="48">
        <f t="shared" si="75"/>
        <v>12</v>
      </c>
      <c r="BI117" s="44">
        <f t="shared" si="76"/>
        <v>6</v>
      </c>
      <c r="BJ117" s="44">
        <f t="shared" si="77"/>
        <v>12</v>
      </c>
      <c r="BK117" s="44">
        <f t="shared" si="78"/>
        <v>102</v>
      </c>
      <c r="BL117" s="49">
        <f t="shared" si="79"/>
        <v>2.4285714285714284</v>
      </c>
    </row>
    <row r="118" spans="2:64" x14ac:dyDescent="0.25">
      <c r="B118">
        <v>13</v>
      </c>
      <c r="C118" s="33">
        <v>160</v>
      </c>
      <c r="D118">
        <v>13</v>
      </c>
      <c r="E118" s="33">
        <f t="shared" si="80"/>
        <v>13</v>
      </c>
      <c r="F118" s="33">
        <v>16</v>
      </c>
      <c r="G118" s="33">
        <v>15.25</v>
      </c>
      <c r="H118" s="33">
        <v>15</v>
      </c>
      <c r="I118" s="33"/>
      <c r="J118" s="33">
        <v>15.5</v>
      </c>
      <c r="K118" s="33">
        <v>15.375999999999999</v>
      </c>
      <c r="L118" s="33">
        <v>15.25</v>
      </c>
      <c r="M118" s="32">
        <v>15</v>
      </c>
      <c r="N118" s="33">
        <v>14.688000000000001</v>
      </c>
      <c r="O118" s="33">
        <v>14.311999999999999</v>
      </c>
      <c r="P118" s="33">
        <v>13.938000000000001</v>
      </c>
      <c r="Q118" s="33">
        <v>13.561999999999999</v>
      </c>
      <c r="R118" s="33">
        <v>13.124000000000001</v>
      </c>
      <c r="S118" s="33">
        <v>12.811999999999999</v>
      </c>
      <c r="T118" s="33">
        <v>16</v>
      </c>
      <c r="U118" s="33">
        <f t="shared" si="81"/>
        <v>13</v>
      </c>
      <c r="X118" s="38">
        <v>114</v>
      </c>
      <c r="Y118" s="69">
        <f t="shared" si="41"/>
        <v>3.5</v>
      </c>
      <c r="Z118" s="46">
        <f t="shared" si="42"/>
        <v>9.6211275016187408</v>
      </c>
      <c r="AA118" s="44">
        <f t="shared" si="43"/>
        <v>6</v>
      </c>
      <c r="AB118" s="47">
        <f t="shared" si="44"/>
        <v>49.862558937729034</v>
      </c>
      <c r="AC118" s="44">
        <f t="shared" si="45"/>
        <v>12.600000000000001</v>
      </c>
      <c r="AD118" s="48">
        <f t="shared" si="46"/>
        <v>6.625</v>
      </c>
      <c r="AE118" s="44">
        <f t="shared" si="47"/>
        <v>37.799999999999997</v>
      </c>
      <c r="AF118" s="47">
        <f t="shared" si="48"/>
        <v>114</v>
      </c>
      <c r="AG118" s="49">
        <f t="shared" si="49"/>
        <v>2.7142857142857144</v>
      </c>
      <c r="AH118" s="69">
        <f t="shared" si="50"/>
        <v>3.5</v>
      </c>
      <c r="AI118" s="46">
        <f t="shared" si="51"/>
        <v>9.6211275016187408</v>
      </c>
      <c r="AJ118" s="44">
        <f t="shared" si="52"/>
        <v>6</v>
      </c>
      <c r="AK118" s="47">
        <f t="shared" si="53"/>
        <v>49.862558937729034</v>
      </c>
      <c r="AL118" s="44">
        <f t="shared" si="54"/>
        <v>6</v>
      </c>
      <c r="AM118" s="48">
        <f t="shared" si="55"/>
        <v>7.41240157480315</v>
      </c>
      <c r="AN118" s="44">
        <f t="shared" si="56"/>
        <v>24</v>
      </c>
      <c r="AO118" s="47">
        <f t="shared" si="57"/>
        <v>96</v>
      </c>
      <c r="AP118" s="54">
        <f t="shared" si="58"/>
        <v>2.2857142857142856</v>
      </c>
      <c r="AQ118" s="69">
        <f t="shared" si="59"/>
        <v>3.5</v>
      </c>
      <c r="AR118" s="46">
        <f t="shared" si="60"/>
        <v>9.6211275016187408</v>
      </c>
      <c r="AS118" s="44">
        <f t="shared" si="61"/>
        <v>6</v>
      </c>
      <c r="AT118" s="47">
        <f t="shared" si="62"/>
        <v>49.862558937729034</v>
      </c>
      <c r="AU118" s="44">
        <f t="shared" si="63"/>
        <v>12</v>
      </c>
      <c r="AV118" s="48">
        <f t="shared" si="64"/>
        <v>6.625</v>
      </c>
      <c r="AW118" s="44">
        <f t="shared" si="40"/>
        <v>24</v>
      </c>
      <c r="AX118" s="44">
        <f t="shared" si="65"/>
        <v>6</v>
      </c>
      <c r="AY118" s="44">
        <f t="shared" si="66"/>
        <v>12</v>
      </c>
      <c r="AZ118" s="47">
        <f t="shared" si="67"/>
        <v>120</v>
      </c>
      <c r="BA118" s="49">
        <f t="shared" si="68"/>
        <v>2.8571428571428572</v>
      </c>
      <c r="BB118" s="69">
        <f t="shared" si="69"/>
        <v>3.5</v>
      </c>
      <c r="BC118" s="46">
        <f t="shared" si="70"/>
        <v>9.6211275016187408</v>
      </c>
      <c r="BD118" s="44">
        <f t="shared" si="71"/>
        <v>6</v>
      </c>
      <c r="BE118" s="47">
        <f t="shared" si="72"/>
        <v>49.862558937729034</v>
      </c>
      <c r="BF118" s="44">
        <f t="shared" si="73"/>
        <v>6</v>
      </c>
      <c r="BG118" s="48">
        <f t="shared" si="74"/>
        <v>7.41240157480315</v>
      </c>
      <c r="BH118" s="48">
        <f t="shared" si="75"/>
        <v>12</v>
      </c>
      <c r="BI118" s="44">
        <f t="shared" si="76"/>
        <v>6</v>
      </c>
      <c r="BJ118" s="44">
        <f t="shared" si="77"/>
        <v>12</v>
      </c>
      <c r="BK118" s="44">
        <f t="shared" si="78"/>
        <v>102</v>
      </c>
      <c r="BL118" s="49">
        <f t="shared" si="79"/>
        <v>2.4285714285714284</v>
      </c>
    </row>
    <row r="119" spans="2:64" x14ac:dyDescent="0.25">
      <c r="E119" s="33">
        <f t="shared" si="80"/>
        <v>14</v>
      </c>
      <c r="F119" s="33">
        <v>18</v>
      </c>
      <c r="G119" s="33">
        <v>17.25</v>
      </c>
      <c r="H119" s="33">
        <v>17</v>
      </c>
      <c r="I119" s="33"/>
      <c r="J119" s="33">
        <v>17.5</v>
      </c>
      <c r="K119" s="33">
        <v>17.376000000000001</v>
      </c>
      <c r="L119" s="33">
        <v>17.123999999999999</v>
      </c>
      <c r="M119" s="32">
        <v>16.876000000000001</v>
      </c>
      <c r="N119" s="33">
        <v>16.5</v>
      </c>
      <c r="O119" s="33">
        <v>16.123999999999999</v>
      </c>
      <c r="P119" s="33">
        <v>15.688000000000001</v>
      </c>
      <c r="Q119" s="33">
        <v>15.25</v>
      </c>
      <c r="R119" s="33">
        <v>14.875999999999999</v>
      </c>
      <c r="S119" s="33">
        <v>14.438000000000001</v>
      </c>
      <c r="T119" s="33">
        <v>18</v>
      </c>
      <c r="U119" s="33">
        <f t="shared" si="81"/>
        <v>14</v>
      </c>
      <c r="X119" s="38">
        <v>115</v>
      </c>
      <c r="Y119" s="69">
        <f t="shared" si="41"/>
        <v>3.5</v>
      </c>
      <c r="Z119" s="46">
        <f t="shared" si="42"/>
        <v>9.6211275016187408</v>
      </c>
      <c r="AA119" s="44">
        <f t="shared" si="43"/>
        <v>6</v>
      </c>
      <c r="AB119" s="47">
        <f t="shared" si="44"/>
        <v>49.862558937729034</v>
      </c>
      <c r="AC119" s="44">
        <f t="shared" si="45"/>
        <v>12.600000000000001</v>
      </c>
      <c r="AD119" s="48">
        <f t="shared" si="46"/>
        <v>6.625</v>
      </c>
      <c r="AE119" s="44">
        <f t="shared" si="47"/>
        <v>37.799999999999997</v>
      </c>
      <c r="AF119" s="47">
        <f t="shared" si="48"/>
        <v>114</v>
      </c>
      <c r="AG119" s="49">
        <f t="shared" si="49"/>
        <v>2.7142857142857144</v>
      </c>
      <c r="AH119" s="69">
        <f t="shared" si="50"/>
        <v>3.5</v>
      </c>
      <c r="AI119" s="46">
        <f t="shared" si="51"/>
        <v>9.6211275016187408</v>
      </c>
      <c r="AJ119" s="44">
        <f t="shared" si="52"/>
        <v>6</v>
      </c>
      <c r="AK119" s="47">
        <f t="shared" si="53"/>
        <v>49.862558937729034</v>
      </c>
      <c r="AL119" s="44">
        <f t="shared" si="54"/>
        <v>6</v>
      </c>
      <c r="AM119" s="48">
        <f t="shared" si="55"/>
        <v>7.41240157480315</v>
      </c>
      <c r="AN119" s="44">
        <f t="shared" si="56"/>
        <v>24</v>
      </c>
      <c r="AO119" s="47">
        <f t="shared" si="57"/>
        <v>96</v>
      </c>
      <c r="AP119" s="54">
        <f t="shared" si="58"/>
        <v>2.2857142857142856</v>
      </c>
      <c r="AQ119" s="69">
        <f t="shared" si="59"/>
        <v>3.5</v>
      </c>
      <c r="AR119" s="46">
        <f t="shared" si="60"/>
        <v>9.6211275016187408</v>
      </c>
      <c r="AS119" s="44">
        <f t="shared" si="61"/>
        <v>6</v>
      </c>
      <c r="AT119" s="47">
        <f t="shared" si="62"/>
        <v>49.862558937729034</v>
      </c>
      <c r="AU119" s="44">
        <f t="shared" si="63"/>
        <v>12</v>
      </c>
      <c r="AV119" s="48">
        <f t="shared" si="64"/>
        <v>6.625</v>
      </c>
      <c r="AW119" s="44">
        <f t="shared" si="40"/>
        <v>24</v>
      </c>
      <c r="AX119" s="44">
        <f t="shared" si="65"/>
        <v>6</v>
      </c>
      <c r="AY119" s="44">
        <f t="shared" si="66"/>
        <v>12</v>
      </c>
      <c r="AZ119" s="47">
        <f t="shared" si="67"/>
        <v>120</v>
      </c>
      <c r="BA119" s="49">
        <f t="shared" si="68"/>
        <v>2.8571428571428572</v>
      </c>
      <c r="BB119" s="69">
        <f t="shared" si="69"/>
        <v>3.5</v>
      </c>
      <c r="BC119" s="46">
        <f t="shared" si="70"/>
        <v>9.6211275016187408</v>
      </c>
      <c r="BD119" s="44">
        <f t="shared" si="71"/>
        <v>6</v>
      </c>
      <c r="BE119" s="47">
        <f t="shared" si="72"/>
        <v>49.862558937729034</v>
      </c>
      <c r="BF119" s="44">
        <f t="shared" si="73"/>
        <v>6</v>
      </c>
      <c r="BG119" s="48">
        <f t="shared" si="74"/>
        <v>7.41240157480315</v>
      </c>
      <c r="BH119" s="48">
        <f t="shared" si="75"/>
        <v>12</v>
      </c>
      <c r="BI119" s="44">
        <f t="shared" si="76"/>
        <v>6</v>
      </c>
      <c r="BJ119" s="44">
        <f t="shared" si="77"/>
        <v>12</v>
      </c>
      <c r="BK119" s="44">
        <f t="shared" si="78"/>
        <v>102</v>
      </c>
      <c r="BL119" s="49">
        <f t="shared" si="79"/>
        <v>2.4285714285714284</v>
      </c>
    </row>
    <row r="120" spans="2:64" x14ac:dyDescent="0.25">
      <c r="E120" s="33">
        <f t="shared" si="80"/>
        <v>15</v>
      </c>
      <c r="F120" s="33">
        <v>20</v>
      </c>
      <c r="G120" s="33">
        <v>19.25</v>
      </c>
      <c r="H120" s="33">
        <v>19</v>
      </c>
      <c r="I120" s="33"/>
      <c r="J120" s="33">
        <v>19.5</v>
      </c>
      <c r="K120" s="33">
        <v>19.25</v>
      </c>
      <c r="L120" s="33">
        <v>19</v>
      </c>
      <c r="M120" s="32">
        <v>18.812000000000001</v>
      </c>
      <c r="N120" s="33">
        <v>18.376000000000001</v>
      </c>
      <c r="O120" s="33">
        <v>17.937999999999999</v>
      </c>
      <c r="P120" s="33">
        <v>17.437999999999999</v>
      </c>
      <c r="Q120" s="33">
        <v>17</v>
      </c>
      <c r="R120" s="33">
        <v>16.5</v>
      </c>
      <c r="S120" s="33">
        <v>16.062000000000001</v>
      </c>
      <c r="T120" s="33">
        <v>20</v>
      </c>
      <c r="U120" s="33">
        <f t="shared" si="81"/>
        <v>15</v>
      </c>
      <c r="X120" s="38">
        <v>116</v>
      </c>
      <c r="Y120" s="69">
        <f t="shared" si="41"/>
        <v>3.5</v>
      </c>
      <c r="Z120" s="46">
        <f t="shared" si="42"/>
        <v>9.6211275016187408</v>
      </c>
      <c r="AA120" s="44">
        <f t="shared" si="43"/>
        <v>6</v>
      </c>
      <c r="AB120" s="47">
        <f t="shared" si="44"/>
        <v>49.862558937729034</v>
      </c>
      <c r="AC120" s="44">
        <f t="shared" si="45"/>
        <v>12.600000000000001</v>
      </c>
      <c r="AD120" s="48">
        <f t="shared" si="46"/>
        <v>6.625</v>
      </c>
      <c r="AE120" s="44">
        <f t="shared" si="47"/>
        <v>37.799999999999997</v>
      </c>
      <c r="AF120" s="47">
        <f t="shared" si="48"/>
        <v>114</v>
      </c>
      <c r="AG120" s="49">
        <f t="shared" si="49"/>
        <v>2.7142857142857144</v>
      </c>
      <c r="AH120" s="69">
        <f t="shared" si="50"/>
        <v>3.5</v>
      </c>
      <c r="AI120" s="46">
        <f t="shared" si="51"/>
        <v>9.6211275016187408</v>
      </c>
      <c r="AJ120" s="44">
        <f t="shared" si="52"/>
        <v>6</v>
      </c>
      <c r="AK120" s="47">
        <f t="shared" si="53"/>
        <v>49.862558937729034</v>
      </c>
      <c r="AL120" s="44">
        <f t="shared" si="54"/>
        <v>6</v>
      </c>
      <c r="AM120" s="48">
        <f t="shared" si="55"/>
        <v>7.41240157480315</v>
      </c>
      <c r="AN120" s="44">
        <f t="shared" si="56"/>
        <v>24</v>
      </c>
      <c r="AO120" s="47">
        <f t="shared" si="57"/>
        <v>96</v>
      </c>
      <c r="AP120" s="54">
        <f t="shared" si="58"/>
        <v>2.2857142857142856</v>
      </c>
      <c r="AQ120" s="69">
        <f t="shared" si="59"/>
        <v>3.5</v>
      </c>
      <c r="AR120" s="46">
        <f t="shared" si="60"/>
        <v>9.6211275016187408</v>
      </c>
      <c r="AS120" s="44">
        <f t="shared" si="61"/>
        <v>6</v>
      </c>
      <c r="AT120" s="47">
        <f t="shared" si="62"/>
        <v>49.862558937729034</v>
      </c>
      <c r="AU120" s="44">
        <f t="shared" si="63"/>
        <v>12</v>
      </c>
      <c r="AV120" s="48">
        <f t="shared" si="64"/>
        <v>6.625</v>
      </c>
      <c r="AW120" s="44">
        <f t="shared" si="40"/>
        <v>24</v>
      </c>
      <c r="AX120" s="44">
        <f t="shared" si="65"/>
        <v>6</v>
      </c>
      <c r="AY120" s="44">
        <f t="shared" si="66"/>
        <v>12</v>
      </c>
      <c r="AZ120" s="47">
        <f t="shared" si="67"/>
        <v>120</v>
      </c>
      <c r="BA120" s="49">
        <f t="shared" si="68"/>
        <v>2.8571428571428572</v>
      </c>
      <c r="BB120" s="69">
        <f t="shared" si="69"/>
        <v>3.5</v>
      </c>
      <c r="BC120" s="46">
        <f t="shared" si="70"/>
        <v>9.6211275016187408</v>
      </c>
      <c r="BD120" s="44">
        <f t="shared" si="71"/>
        <v>6</v>
      </c>
      <c r="BE120" s="47">
        <f t="shared" si="72"/>
        <v>49.862558937729034</v>
      </c>
      <c r="BF120" s="44">
        <f t="shared" si="73"/>
        <v>6</v>
      </c>
      <c r="BG120" s="48">
        <f t="shared" si="74"/>
        <v>7.41240157480315</v>
      </c>
      <c r="BH120" s="48">
        <f t="shared" si="75"/>
        <v>12</v>
      </c>
      <c r="BI120" s="44">
        <f t="shared" si="76"/>
        <v>6</v>
      </c>
      <c r="BJ120" s="44">
        <f t="shared" si="77"/>
        <v>12</v>
      </c>
      <c r="BK120" s="44">
        <f t="shared" si="78"/>
        <v>102</v>
      </c>
      <c r="BL120" s="49">
        <f t="shared" si="79"/>
        <v>2.4285714285714284</v>
      </c>
    </row>
    <row r="121" spans="2:64" x14ac:dyDescent="0.25">
      <c r="E121" s="33">
        <f t="shared" si="80"/>
        <v>16</v>
      </c>
      <c r="F121" s="33">
        <v>24</v>
      </c>
      <c r="G121" s="33">
        <v>23.25</v>
      </c>
      <c r="H121" s="33">
        <v>23</v>
      </c>
      <c r="I121" s="33"/>
      <c r="J121" s="33">
        <v>23.5</v>
      </c>
      <c r="K121" s="33">
        <v>23.25</v>
      </c>
      <c r="L121" s="33">
        <v>22.876000000000001</v>
      </c>
      <c r="M121" s="32">
        <v>22.623999999999999</v>
      </c>
      <c r="N121" s="33">
        <v>22.062000000000001</v>
      </c>
      <c r="O121" s="33">
        <v>21.562000000000001</v>
      </c>
      <c r="P121" s="33">
        <v>20.937999999999999</v>
      </c>
      <c r="Q121" s="33">
        <v>20.376000000000001</v>
      </c>
      <c r="R121" s="33">
        <v>19.876000000000001</v>
      </c>
      <c r="S121" s="33">
        <v>19.312000000000001</v>
      </c>
      <c r="T121" s="33">
        <v>24</v>
      </c>
      <c r="U121" s="33">
        <f t="shared" si="81"/>
        <v>16</v>
      </c>
      <c r="X121" s="38">
        <v>117</v>
      </c>
      <c r="Y121" s="69">
        <f t="shared" si="41"/>
        <v>3.5</v>
      </c>
      <c r="Z121" s="46">
        <f t="shared" si="42"/>
        <v>9.6211275016187408</v>
      </c>
      <c r="AA121" s="44">
        <f t="shared" si="43"/>
        <v>6</v>
      </c>
      <c r="AB121" s="47">
        <f t="shared" si="44"/>
        <v>49.862558937729034</v>
      </c>
      <c r="AC121" s="44">
        <f t="shared" si="45"/>
        <v>12.600000000000001</v>
      </c>
      <c r="AD121" s="48">
        <f t="shared" si="46"/>
        <v>6.625</v>
      </c>
      <c r="AE121" s="44">
        <f t="shared" si="47"/>
        <v>37.799999999999997</v>
      </c>
      <c r="AF121" s="47">
        <f t="shared" si="48"/>
        <v>114</v>
      </c>
      <c r="AG121" s="49">
        <f t="shared" si="49"/>
        <v>2.7142857142857144</v>
      </c>
      <c r="AH121" s="69">
        <f t="shared" si="50"/>
        <v>3.5</v>
      </c>
      <c r="AI121" s="46">
        <f t="shared" si="51"/>
        <v>9.6211275016187408</v>
      </c>
      <c r="AJ121" s="44">
        <f t="shared" si="52"/>
        <v>6</v>
      </c>
      <c r="AK121" s="47">
        <f t="shared" si="53"/>
        <v>49.862558937729034</v>
      </c>
      <c r="AL121" s="44">
        <f t="shared" si="54"/>
        <v>6</v>
      </c>
      <c r="AM121" s="48">
        <f t="shared" si="55"/>
        <v>7.41240157480315</v>
      </c>
      <c r="AN121" s="44">
        <f t="shared" si="56"/>
        <v>24</v>
      </c>
      <c r="AO121" s="47">
        <f t="shared" si="57"/>
        <v>96</v>
      </c>
      <c r="AP121" s="54">
        <f t="shared" si="58"/>
        <v>2.2857142857142856</v>
      </c>
      <c r="AQ121" s="69">
        <f t="shared" si="59"/>
        <v>3.5</v>
      </c>
      <c r="AR121" s="46">
        <f t="shared" si="60"/>
        <v>9.6211275016187408</v>
      </c>
      <c r="AS121" s="44">
        <f t="shared" si="61"/>
        <v>6</v>
      </c>
      <c r="AT121" s="47">
        <f t="shared" si="62"/>
        <v>49.862558937729034</v>
      </c>
      <c r="AU121" s="44">
        <f t="shared" si="63"/>
        <v>12</v>
      </c>
      <c r="AV121" s="48">
        <f t="shared" si="64"/>
        <v>6.625</v>
      </c>
      <c r="AW121" s="44">
        <f t="shared" si="40"/>
        <v>24</v>
      </c>
      <c r="AX121" s="44">
        <f t="shared" si="65"/>
        <v>6</v>
      </c>
      <c r="AY121" s="44">
        <f t="shared" si="66"/>
        <v>12</v>
      </c>
      <c r="AZ121" s="47">
        <f t="shared" si="67"/>
        <v>120</v>
      </c>
      <c r="BA121" s="49">
        <f t="shared" si="68"/>
        <v>2.8571428571428572</v>
      </c>
      <c r="BB121" s="69">
        <f t="shared" si="69"/>
        <v>3.5</v>
      </c>
      <c r="BC121" s="46">
        <f t="shared" si="70"/>
        <v>9.6211275016187408</v>
      </c>
      <c r="BD121" s="44">
        <f t="shared" si="71"/>
        <v>6</v>
      </c>
      <c r="BE121" s="47">
        <f t="shared" si="72"/>
        <v>49.862558937729034</v>
      </c>
      <c r="BF121" s="44">
        <f t="shared" si="73"/>
        <v>6</v>
      </c>
      <c r="BG121" s="48">
        <f t="shared" si="74"/>
        <v>7.41240157480315</v>
      </c>
      <c r="BH121" s="48">
        <f t="shared" si="75"/>
        <v>12</v>
      </c>
      <c r="BI121" s="44">
        <f t="shared" si="76"/>
        <v>6</v>
      </c>
      <c r="BJ121" s="44">
        <f t="shared" si="77"/>
        <v>12</v>
      </c>
      <c r="BK121" s="44">
        <f t="shared" si="78"/>
        <v>102</v>
      </c>
      <c r="BL121" s="49">
        <f t="shared" si="79"/>
        <v>2.4285714285714284</v>
      </c>
    </row>
    <row r="122" spans="2:64" x14ac:dyDescent="0.25">
      <c r="E122" s="33">
        <f t="shared" si="80"/>
        <v>17</v>
      </c>
      <c r="F122" s="33">
        <v>26</v>
      </c>
      <c r="G122" s="33">
        <v>25.25</v>
      </c>
      <c r="H122" s="33">
        <v>25</v>
      </c>
      <c r="I122" s="33"/>
      <c r="J122" s="33">
        <v>25.376000000000001</v>
      </c>
      <c r="K122" s="33">
        <v>25</v>
      </c>
      <c r="L122" s="33"/>
      <c r="M122" s="32"/>
      <c r="N122" s="33"/>
      <c r="O122" s="33"/>
      <c r="P122" s="33"/>
      <c r="Q122" s="33"/>
      <c r="R122" s="33"/>
      <c r="S122" s="33"/>
      <c r="T122" s="33">
        <v>26</v>
      </c>
      <c r="U122" s="33">
        <f t="shared" si="81"/>
        <v>17</v>
      </c>
      <c r="X122" s="38">
        <v>118</v>
      </c>
      <c r="Y122" s="69">
        <f t="shared" si="41"/>
        <v>3.5</v>
      </c>
      <c r="Z122" s="46">
        <f t="shared" si="42"/>
        <v>9.6211275016187408</v>
      </c>
      <c r="AA122" s="44">
        <f t="shared" si="43"/>
        <v>6</v>
      </c>
      <c r="AB122" s="47">
        <f t="shared" si="44"/>
        <v>49.862558937729034</v>
      </c>
      <c r="AC122" s="44">
        <f t="shared" si="45"/>
        <v>12.600000000000001</v>
      </c>
      <c r="AD122" s="48">
        <f t="shared" si="46"/>
        <v>6.625</v>
      </c>
      <c r="AE122" s="44">
        <f t="shared" si="47"/>
        <v>37.799999999999997</v>
      </c>
      <c r="AF122" s="47">
        <f t="shared" si="48"/>
        <v>114</v>
      </c>
      <c r="AG122" s="49">
        <f t="shared" si="49"/>
        <v>2.7142857142857144</v>
      </c>
      <c r="AH122" s="69">
        <f t="shared" si="50"/>
        <v>3.5</v>
      </c>
      <c r="AI122" s="46">
        <f t="shared" si="51"/>
        <v>9.6211275016187408</v>
      </c>
      <c r="AJ122" s="44">
        <f t="shared" si="52"/>
        <v>6</v>
      </c>
      <c r="AK122" s="47">
        <f t="shared" si="53"/>
        <v>49.862558937729034</v>
      </c>
      <c r="AL122" s="44">
        <f t="shared" si="54"/>
        <v>6</v>
      </c>
      <c r="AM122" s="48">
        <f t="shared" si="55"/>
        <v>7.41240157480315</v>
      </c>
      <c r="AN122" s="44">
        <f t="shared" si="56"/>
        <v>24</v>
      </c>
      <c r="AO122" s="47">
        <f t="shared" si="57"/>
        <v>96</v>
      </c>
      <c r="AP122" s="54">
        <f t="shared" si="58"/>
        <v>2.2857142857142856</v>
      </c>
      <c r="AQ122" s="69">
        <f t="shared" si="59"/>
        <v>3.5</v>
      </c>
      <c r="AR122" s="46">
        <f t="shared" si="60"/>
        <v>9.6211275016187408</v>
      </c>
      <c r="AS122" s="44">
        <f t="shared" si="61"/>
        <v>6</v>
      </c>
      <c r="AT122" s="47">
        <f t="shared" si="62"/>
        <v>49.862558937729034</v>
      </c>
      <c r="AU122" s="44">
        <f t="shared" si="63"/>
        <v>12</v>
      </c>
      <c r="AV122" s="48">
        <f t="shared" si="64"/>
        <v>6.625</v>
      </c>
      <c r="AW122" s="44">
        <f t="shared" si="40"/>
        <v>24</v>
      </c>
      <c r="AX122" s="44">
        <f t="shared" si="65"/>
        <v>6</v>
      </c>
      <c r="AY122" s="44">
        <f t="shared" si="66"/>
        <v>12</v>
      </c>
      <c r="AZ122" s="47">
        <f t="shared" si="67"/>
        <v>120</v>
      </c>
      <c r="BA122" s="49">
        <f t="shared" si="68"/>
        <v>2.8571428571428572</v>
      </c>
      <c r="BB122" s="69">
        <f t="shared" si="69"/>
        <v>3.5</v>
      </c>
      <c r="BC122" s="46">
        <f t="shared" si="70"/>
        <v>9.6211275016187408</v>
      </c>
      <c r="BD122" s="44">
        <f t="shared" si="71"/>
        <v>6</v>
      </c>
      <c r="BE122" s="47">
        <f t="shared" si="72"/>
        <v>49.862558937729034</v>
      </c>
      <c r="BF122" s="44">
        <f t="shared" si="73"/>
        <v>6</v>
      </c>
      <c r="BG122" s="48">
        <f t="shared" si="74"/>
        <v>7.41240157480315</v>
      </c>
      <c r="BH122" s="48">
        <f t="shared" si="75"/>
        <v>12</v>
      </c>
      <c r="BI122" s="44">
        <f t="shared" si="76"/>
        <v>6</v>
      </c>
      <c r="BJ122" s="44">
        <f t="shared" si="77"/>
        <v>12</v>
      </c>
      <c r="BK122" s="44">
        <f t="shared" si="78"/>
        <v>102</v>
      </c>
      <c r="BL122" s="49">
        <f t="shared" si="79"/>
        <v>2.4285714285714284</v>
      </c>
    </row>
    <row r="123" spans="2:64" x14ac:dyDescent="0.25">
      <c r="E123" s="33">
        <f t="shared" si="80"/>
        <v>18</v>
      </c>
      <c r="F123" s="33">
        <v>28</v>
      </c>
      <c r="G123" s="33">
        <v>27.25</v>
      </c>
      <c r="H123" s="33">
        <v>27</v>
      </c>
      <c r="I123" s="33"/>
      <c r="J123" s="33">
        <v>27.376000000000001</v>
      </c>
      <c r="K123" s="33">
        <v>27</v>
      </c>
      <c r="L123" s="33">
        <v>26.75</v>
      </c>
      <c r="M123" s="32"/>
      <c r="N123" s="33"/>
      <c r="O123" s="33"/>
      <c r="P123" s="33"/>
      <c r="Q123" s="33"/>
      <c r="R123" s="33"/>
      <c r="S123" s="33"/>
      <c r="T123" s="33">
        <v>28</v>
      </c>
      <c r="U123" s="33">
        <f t="shared" si="81"/>
        <v>18</v>
      </c>
      <c r="X123" s="38">
        <v>119</v>
      </c>
      <c r="Y123" s="69">
        <f t="shared" si="41"/>
        <v>3.5</v>
      </c>
      <c r="Z123" s="46">
        <f t="shared" si="42"/>
        <v>9.6211275016187408</v>
      </c>
      <c r="AA123" s="44">
        <f t="shared" si="43"/>
        <v>6</v>
      </c>
      <c r="AB123" s="47">
        <f t="shared" si="44"/>
        <v>49.862558937729034</v>
      </c>
      <c r="AC123" s="44">
        <f t="shared" si="45"/>
        <v>12.600000000000001</v>
      </c>
      <c r="AD123" s="48">
        <f t="shared" si="46"/>
        <v>6.625</v>
      </c>
      <c r="AE123" s="44">
        <f t="shared" si="47"/>
        <v>37.799999999999997</v>
      </c>
      <c r="AF123" s="47">
        <f t="shared" si="48"/>
        <v>114</v>
      </c>
      <c r="AG123" s="49">
        <f t="shared" si="49"/>
        <v>2.7142857142857144</v>
      </c>
      <c r="AH123" s="69">
        <f t="shared" si="50"/>
        <v>3.5</v>
      </c>
      <c r="AI123" s="46">
        <f t="shared" si="51"/>
        <v>9.6211275016187408</v>
      </c>
      <c r="AJ123" s="44">
        <f t="shared" si="52"/>
        <v>6</v>
      </c>
      <c r="AK123" s="47">
        <f t="shared" si="53"/>
        <v>49.862558937729034</v>
      </c>
      <c r="AL123" s="44">
        <f t="shared" si="54"/>
        <v>6</v>
      </c>
      <c r="AM123" s="48">
        <f t="shared" si="55"/>
        <v>7.41240157480315</v>
      </c>
      <c r="AN123" s="44">
        <f t="shared" si="56"/>
        <v>24</v>
      </c>
      <c r="AO123" s="47">
        <f t="shared" si="57"/>
        <v>96</v>
      </c>
      <c r="AP123" s="54">
        <f t="shared" si="58"/>
        <v>2.2857142857142856</v>
      </c>
      <c r="AQ123" s="69">
        <f t="shared" si="59"/>
        <v>3.5</v>
      </c>
      <c r="AR123" s="46">
        <f t="shared" si="60"/>
        <v>9.6211275016187408</v>
      </c>
      <c r="AS123" s="44">
        <f t="shared" si="61"/>
        <v>6</v>
      </c>
      <c r="AT123" s="47">
        <f t="shared" si="62"/>
        <v>49.862558937729034</v>
      </c>
      <c r="AU123" s="44">
        <f t="shared" si="63"/>
        <v>12</v>
      </c>
      <c r="AV123" s="48">
        <f t="shared" si="64"/>
        <v>6.625</v>
      </c>
      <c r="AW123" s="44">
        <f t="shared" si="40"/>
        <v>24</v>
      </c>
      <c r="AX123" s="44">
        <f t="shared" si="65"/>
        <v>6</v>
      </c>
      <c r="AY123" s="44">
        <f t="shared" si="66"/>
        <v>12</v>
      </c>
      <c r="AZ123" s="47">
        <f t="shared" si="67"/>
        <v>120</v>
      </c>
      <c r="BA123" s="49">
        <f t="shared" si="68"/>
        <v>2.8571428571428572</v>
      </c>
      <c r="BB123" s="69">
        <f t="shared" si="69"/>
        <v>3.5</v>
      </c>
      <c r="BC123" s="46">
        <f t="shared" si="70"/>
        <v>9.6211275016187408</v>
      </c>
      <c r="BD123" s="44">
        <f t="shared" si="71"/>
        <v>6</v>
      </c>
      <c r="BE123" s="47">
        <f t="shared" si="72"/>
        <v>49.862558937729034</v>
      </c>
      <c r="BF123" s="44">
        <f t="shared" si="73"/>
        <v>6</v>
      </c>
      <c r="BG123" s="48">
        <f t="shared" si="74"/>
        <v>7.41240157480315</v>
      </c>
      <c r="BH123" s="48">
        <f t="shared" si="75"/>
        <v>12</v>
      </c>
      <c r="BI123" s="44">
        <f t="shared" si="76"/>
        <v>6</v>
      </c>
      <c r="BJ123" s="44">
        <f t="shared" si="77"/>
        <v>12</v>
      </c>
      <c r="BK123" s="44">
        <f t="shared" si="78"/>
        <v>102</v>
      </c>
      <c r="BL123" s="49">
        <f t="shared" si="79"/>
        <v>2.4285714285714284</v>
      </c>
    </row>
    <row r="124" spans="2:64" x14ac:dyDescent="0.25">
      <c r="E124" s="33">
        <f t="shared" si="80"/>
        <v>19</v>
      </c>
      <c r="F124" s="33">
        <v>30</v>
      </c>
      <c r="G124" s="33">
        <v>29.25</v>
      </c>
      <c r="H124" s="33">
        <v>29</v>
      </c>
      <c r="I124" s="33"/>
      <c r="J124" s="33">
        <v>29.376000000000001</v>
      </c>
      <c r="K124" s="33">
        <v>29</v>
      </c>
      <c r="L124" s="33">
        <v>28.75</v>
      </c>
      <c r="M124" s="32"/>
      <c r="N124" s="33"/>
      <c r="O124" s="33"/>
      <c r="P124" s="33"/>
      <c r="Q124" s="33"/>
      <c r="R124" s="33"/>
      <c r="S124" s="33"/>
      <c r="T124" s="33">
        <v>30</v>
      </c>
      <c r="U124" s="33">
        <f t="shared" si="81"/>
        <v>19</v>
      </c>
      <c r="X124" s="38">
        <v>120</v>
      </c>
      <c r="Y124" s="69">
        <f t="shared" si="41"/>
        <v>3.5</v>
      </c>
      <c r="Z124" s="46">
        <f t="shared" si="42"/>
        <v>9.6211275016187408</v>
      </c>
      <c r="AA124" s="44">
        <f t="shared" si="43"/>
        <v>6</v>
      </c>
      <c r="AB124" s="47">
        <f t="shared" si="44"/>
        <v>49.862558937729034</v>
      </c>
      <c r="AC124" s="44">
        <f t="shared" si="45"/>
        <v>12.600000000000001</v>
      </c>
      <c r="AD124" s="48">
        <f t="shared" si="46"/>
        <v>6.625</v>
      </c>
      <c r="AE124" s="44">
        <f t="shared" si="47"/>
        <v>37.799999999999997</v>
      </c>
      <c r="AF124" s="47">
        <f t="shared" si="48"/>
        <v>114</v>
      </c>
      <c r="AG124" s="49">
        <f t="shared" si="49"/>
        <v>2.7142857142857144</v>
      </c>
      <c r="AH124" s="69">
        <f t="shared" si="50"/>
        <v>3.5</v>
      </c>
      <c r="AI124" s="46">
        <f t="shared" si="51"/>
        <v>9.6211275016187408</v>
      </c>
      <c r="AJ124" s="44">
        <f t="shared" si="52"/>
        <v>6</v>
      </c>
      <c r="AK124" s="47">
        <f t="shared" si="53"/>
        <v>49.862558937729034</v>
      </c>
      <c r="AL124" s="44">
        <f t="shared" si="54"/>
        <v>6</v>
      </c>
      <c r="AM124" s="48">
        <f t="shared" si="55"/>
        <v>7.41240157480315</v>
      </c>
      <c r="AN124" s="44">
        <f t="shared" si="56"/>
        <v>24</v>
      </c>
      <c r="AO124" s="47">
        <f t="shared" si="57"/>
        <v>96</v>
      </c>
      <c r="AP124" s="54">
        <f t="shared" si="58"/>
        <v>2.2857142857142856</v>
      </c>
      <c r="AQ124" s="69">
        <f t="shared" si="59"/>
        <v>3.5</v>
      </c>
      <c r="AR124" s="46">
        <f t="shared" si="60"/>
        <v>9.6211275016187408</v>
      </c>
      <c r="AS124" s="44">
        <f t="shared" si="61"/>
        <v>6</v>
      </c>
      <c r="AT124" s="47">
        <f t="shared" si="62"/>
        <v>49.862558937729034</v>
      </c>
      <c r="AU124" s="44">
        <f t="shared" si="63"/>
        <v>12</v>
      </c>
      <c r="AV124" s="48">
        <f t="shared" si="64"/>
        <v>6.625</v>
      </c>
      <c r="AW124" s="44">
        <f t="shared" si="40"/>
        <v>24</v>
      </c>
      <c r="AX124" s="44">
        <f t="shared" si="65"/>
        <v>6</v>
      </c>
      <c r="AY124" s="44">
        <f t="shared" si="66"/>
        <v>12</v>
      </c>
      <c r="AZ124" s="47">
        <f t="shared" si="67"/>
        <v>120</v>
      </c>
      <c r="BA124" s="49">
        <f t="shared" si="68"/>
        <v>2.8571428571428572</v>
      </c>
      <c r="BB124" s="69">
        <f t="shared" si="69"/>
        <v>3.5</v>
      </c>
      <c r="BC124" s="46">
        <f t="shared" si="70"/>
        <v>9.6211275016187408</v>
      </c>
      <c r="BD124" s="44">
        <f t="shared" si="71"/>
        <v>6</v>
      </c>
      <c r="BE124" s="47">
        <f t="shared" si="72"/>
        <v>49.862558937729034</v>
      </c>
      <c r="BF124" s="44">
        <f t="shared" si="73"/>
        <v>6</v>
      </c>
      <c r="BG124" s="48">
        <f t="shared" si="74"/>
        <v>7.41240157480315</v>
      </c>
      <c r="BH124" s="48">
        <f t="shared" si="75"/>
        <v>12</v>
      </c>
      <c r="BI124" s="44">
        <f t="shared" si="76"/>
        <v>6</v>
      </c>
      <c r="BJ124" s="44">
        <f t="shared" si="77"/>
        <v>12</v>
      </c>
      <c r="BK124" s="44">
        <f t="shared" si="78"/>
        <v>102</v>
      </c>
      <c r="BL124" s="49">
        <f t="shared" si="79"/>
        <v>2.4285714285714284</v>
      </c>
    </row>
    <row r="125" spans="2:64" x14ac:dyDescent="0.25">
      <c r="E125" s="33">
        <f t="shared" si="80"/>
        <v>20</v>
      </c>
      <c r="F125" s="33">
        <v>32</v>
      </c>
      <c r="G125" s="33">
        <v>31.25</v>
      </c>
      <c r="H125" s="33">
        <v>31</v>
      </c>
      <c r="I125" s="33"/>
      <c r="J125" s="33">
        <v>31.376000000000001</v>
      </c>
      <c r="K125" s="33">
        <v>31</v>
      </c>
      <c r="L125" s="33">
        <v>30.75</v>
      </c>
      <c r="M125" s="32">
        <v>30.623999999999999</v>
      </c>
      <c r="N125" s="33"/>
      <c r="O125" s="33"/>
      <c r="P125" s="33"/>
      <c r="Q125" s="33"/>
      <c r="R125" s="33"/>
      <c r="S125" s="33"/>
      <c r="T125" s="33">
        <v>32</v>
      </c>
      <c r="U125" s="33">
        <f t="shared" si="81"/>
        <v>20</v>
      </c>
      <c r="X125" s="38">
        <v>121</v>
      </c>
      <c r="Y125" s="69">
        <f t="shared" si="41"/>
        <v>3.5</v>
      </c>
      <c r="Z125" s="46">
        <f t="shared" si="42"/>
        <v>9.6211275016187408</v>
      </c>
      <c r="AA125" s="44">
        <f t="shared" si="43"/>
        <v>6</v>
      </c>
      <c r="AB125" s="47">
        <f t="shared" si="44"/>
        <v>49.862558937729034</v>
      </c>
      <c r="AC125" s="44">
        <f t="shared" si="45"/>
        <v>12.600000000000001</v>
      </c>
      <c r="AD125" s="48">
        <f t="shared" si="46"/>
        <v>6.625</v>
      </c>
      <c r="AE125" s="44">
        <f t="shared" si="47"/>
        <v>37.799999999999997</v>
      </c>
      <c r="AF125" s="47">
        <f t="shared" si="48"/>
        <v>114</v>
      </c>
      <c r="AG125" s="49">
        <f t="shared" si="49"/>
        <v>2.7142857142857144</v>
      </c>
      <c r="AH125" s="69">
        <f t="shared" si="50"/>
        <v>3.5</v>
      </c>
      <c r="AI125" s="46">
        <f t="shared" si="51"/>
        <v>9.6211275016187408</v>
      </c>
      <c r="AJ125" s="44">
        <f t="shared" si="52"/>
        <v>6</v>
      </c>
      <c r="AK125" s="47">
        <f t="shared" si="53"/>
        <v>49.862558937729034</v>
      </c>
      <c r="AL125" s="44">
        <f t="shared" si="54"/>
        <v>6</v>
      </c>
      <c r="AM125" s="48">
        <f t="shared" si="55"/>
        <v>7.41240157480315</v>
      </c>
      <c r="AN125" s="44">
        <f t="shared" si="56"/>
        <v>24</v>
      </c>
      <c r="AO125" s="47">
        <f t="shared" si="57"/>
        <v>96</v>
      </c>
      <c r="AP125" s="54">
        <f t="shared" si="58"/>
        <v>2.2857142857142856</v>
      </c>
      <c r="AQ125" s="69">
        <f t="shared" si="59"/>
        <v>3.5</v>
      </c>
      <c r="AR125" s="46">
        <f t="shared" si="60"/>
        <v>9.6211275016187408</v>
      </c>
      <c r="AS125" s="44">
        <f t="shared" si="61"/>
        <v>6</v>
      </c>
      <c r="AT125" s="47">
        <f t="shared" si="62"/>
        <v>49.862558937729034</v>
      </c>
      <c r="AU125" s="44">
        <f t="shared" si="63"/>
        <v>12</v>
      </c>
      <c r="AV125" s="48">
        <f t="shared" si="64"/>
        <v>6.625</v>
      </c>
      <c r="AW125" s="44">
        <f t="shared" si="40"/>
        <v>24</v>
      </c>
      <c r="AX125" s="44">
        <f t="shared" si="65"/>
        <v>6</v>
      </c>
      <c r="AY125" s="44">
        <f t="shared" si="66"/>
        <v>12</v>
      </c>
      <c r="AZ125" s="47">
        <f t="shared" si="67"/>
        <v>120</v>
      </c>
      <c r="BA125" s="49">
        <f t="shared" si="68"/>
        <v>2.8571428571428572</v>
      </c>
      <c r="BB125" s="69">
        <f t="shared" si="69"/>
        <v>3.5</v>
      </c>
      <c r="BC125" s="46">
        <f t="shared" si="70"/>
        <v>9.6211275016187408</v>
      </c>
      <c r="BD125" s="44">
        <f t="shared" si="71"/>
        <v>6</v>
      </c>
      <c r="BE125" s="47">
        <f t="shared" si="72"/>
        <v>49.862558937729034</v>
      </c>
      <c r="BF125" s="44">
        <f t="shared" si="73"/>
        <v>6</v>
      </c>
      <c r="BG125" s="48">
        <f t="shared" si="74"/>
        <v>7.41240157480315</v>
      </c>
      <c r="BH125" s="48">
        <f t="shared" si="75"/>
        <v>12</v>
      </c>
      <c r="BI125" s="44">
        <f t="shared" si="76"/>
        <v>6</v>
      </c>
      <c r="BJ125" s="44">
        <f t="shared" si="77"/>
        <v>12</v>
      </c>
      <c r="BK125" s="44">
        <f t="shared" si="78"/>
        <v>102</v>
      </c>
      <c r="BL125" s="49">
        <f t="shared" si="79"/>
        <v>2.4285714285714284</v>
      </c>
    </row>
    <row r="126" spans="2:64" x14ac:dyDescent="0.25">
      <c r="E126" s="33">
        <f t="shared" si="80"/>
        <v>21</v>
      </c>
      <c r="F126" s="33">
        <v>34</v>
      </c>
      <c r="G126" s="33">
        <v>33.25</v>
      </c>
      <c r="H126" s="33">
        <v>33</v>
      </c>
      <c r="I126" s="33"/>
      <c r="J126" s="33">
        <v>33.311999999999998</v>
      </c>
      <c r="K126" s="33">
        <v>33</v>
      </c>
      <c r="L126" s="33">
        <v>32.75</v>
      </c>
      <c r="M126" s="32">
        <v>32.624000000000002</v>
      </c>
      <c r="N126" s="33"/>
      <c r="O126" s="33"/>
      <c r="P126" s="33"/>
      <c r="Q126" s="33"/>
      <c r="R126" s="33"/>
      <c r="S126" s="33"/>
      <c r="T126" s="33">
        <v>34</v>
      </c>
      <c r="U126" s="33">
        <f t="shared" si="81"/>
        <v>21</v>
      </c>
      <c r="X126" s="38">
        <v>122</v>
      </c>
      <c r="Y126" s="69">
        <f t="shared" si="41"/>
        <v>3.5</v>
      </c>
      <c r="Z126" s="46">
        <f t="shared" si="42"/>
        <v>9.6211275016187408</v>
      </c>
      <c r="AA126" s="44">
        <f t="shared" si="43"/>
        <v>6</v>
      </c>
      <c r="AB126" s="47">
        <f t="shared" si="44"/>
        <v>49.862558937729034</v>
      </c>
      <c r="AC126" s="44">
        <f t="shared" si="45"/>
        <v>12.600000000000001</v>
      </c>
      <c r="AD126" s="48">
        <f t="shared" si="46"/>
        <v>6.625</v>
      </c>
      <c r="AE126" s="44">
        <f t="shared" si="47"/>
        <v>37.799999999999997</v>
      </c>
      <c r="AF126" s="47">
        <f t="shared" si="48"/>
        <v>114</v>
      </c>
      <c r="AG126" s="49">
        <f t="shared" si="49"/>
        <v>2.7142857142857144</v>
      </c>
      <c r="AH126" s="69">
        <f t="shared" si="50"/>
        <v>3.5</v>
      </c>
      <c r="AI126" s="46">
        <f t="shared" si="51"/>
        <v>9.6211275016187408</v>
      </c>
      <c r="AJ126" s="44">
        <f t="shared" si="52"/>
        <v>6</v>
      </c>
      <c r="AK126" s="47">
        <f t="shared" si="53"/>
        <v>49.862558937729034</v>
      </c>
      <c r="AL126" s="44">
        <f t="shared" si="54"/>
        <v>6</v>
      </c>
      <c r="AM126" s="48">
        <f t="shared" si="55"/>
        <v>7.41240157480315</v>
      </c>
      <c r="AN126" s="44">
        <f t="shared" si="56"/>
        <v>24</v>
      </c>
      <c r="AO126" s="47">
        <f t="shared" si="57"/>
        <v>96</v>
      </c>
      <c r="AP126" s="54">
        <f t="shared" si="58"/>
        <v>2.2857142857142856</v>
      </c>
      <c r="AQ126" s="69">
        <f t="shared" si="59"/>
        <v>3.5</v>
      </c>
      <c r="AR126" s="46">
        <f t="shared" si="60"/>
        <v>9.6211275016187408</v>
      </c>
      <c r="AS126" s="44">
        <f t="shared" si="61"/>
        <v>6</v>
      </c>
      <c r="AT126" s="47">
        <f t="shared" si="62"/>
        <v>49.862558937729034</v>
      </c>
      <c r="AU126" s="44">
        <f t="shared" si="63"/>
        <v>12</v>
      </c>
      <c r="AV126" s="48">
        <f t="shared" si="64"/>
        <v>6.625</v>
      </c>
      <c r="AW126" s="44">
        <f t="shared" si="40"/>
        <v>24</v>
      </c>
      <c r="AX126" s="44">
        <f t="shared" si="65"/>
        <v>6</v>
      </c>
      <c r="AY126" s="44">
        <f t="shared" si="66"/>
        <v>12</v>
      </c>
      <c r="AZ126" s="47">
        <f t="shared" si="67"/>
        <v>120</v>
      </c>
      <c r="BA126" s="49">
        <f t="shared" si="68"/>
        <v>2.8571428571428572</v>
      </c>
      <c r="BB126" s="69">
        <f t="shared" si="69"/>
        <v>3.5</v>
      </c>
      <c r="BC126" s="46">
        <f t="shared" si="70"/>
        <v>9.6211275016187408</v>
      </c>
      <c r="BD126" s="44">
        <f t="shared" si="71"/>
        <v>6</v>
      </c>
      <c r="BE126" s="47">
        <f t="shared" si="72"/>
        <v>49.862558937729034</v>
      </c>
      <c r="BF126" s="44">
        <f t="shared" si="73"/>
        <v>6</v>
      </c>
      <c r="BG126" s="48">
        <f t="shared" si="74"/>
        <v>7.41240157480315</v>
      </c>
      <c r="BH126" s="48">
        <f t="shared" si="75"/>
        <v>12</v>
      </c>
      <c r="BI126" s="44">
        <f t="shared" si="76"/>
        <v>6</v>
      </c>
      <c r="BJ126" s="44">
        <f t="shared" si="77"/>
        <v>12</v>
      </c>
      <c r="BK126" s="44">
        <f t="shared" si="78"/>
        <v>102</v>
      </c>
      <c r="BL126" s="49">
        <f t="shared" si="79"/>
        <v>2.4285714285714284</v>
      </c>
    </row>
    <row r="127" spans="2:64" x14ac:dyDescent="0.25">
      <c r="E127" s="33">
        <f t="shared" si="80"/>
        <v>22</v>
      </c>
      <c r="F127" s="33">
        <v>36</v>
      </c>
      <c r="G127" s="33">
        <v>35.25</v>
      </c>
      <c r="H127" s="33">
        <v>35</v>
      </c>
      <c r="I127" s="33"/>
      <c r="J127" s="33">
        <v>35.375999999999998</v>
      </c>
      <c r="K127" s="33">
        <v>35</v>
      </c>
      <c r="L127" s="33">
        <v>34.75</v>
      </c>
      <c r="M127" s="32">
        <v>34.5</v>
      </c>
      <c r="N127" s="33"/>
      <c r="O127" s="33"/>
      <c r="P127" s="33"/>
      <c r="Q127" s="33"/>
      <c r="R127" s="33"/>
      <c r="S127" s="33"/>
      <c r="T127" s="33">
        <v>36</v>
      </c>
      <c r="U127" s="33">
        <f t="shared" si="81"/>
        <v>22</v>
      </c>
      <c r="X127" s="38">
        <v>123</v>
      </c>
      <c r="Y127" s="69">
        <f t="shared" si="41"/>
        <v>3.5</v>
      </c>
      <c r="Z127" s="46">
        <f t="shared" si="42"/>
        <v>9.6211275016187408</v>
      </c>
      <c r="AA127" s="44">
        <f t="shared" si="43"/>
        <v>6</v>
      </c>
      <c r="AB127" s="47">
        <f t="shared" si="44"/>
        <v>49.862558937729034</v>
      </c>
      <c r="AC127" s="44">
        <f t="shared" si="45"/>
        <v>12.600000000000001</v>
      </c>
      <c r="AD127" s="48">
        <f t="shared" si="46"/>
        <v>6.625</v>
      </c>
      <c r="AE127" s="44">
        <f t="shared" si="47"/>
        <v>37.799999999999997</v>
      </c>
      <c r="AF127" s="47">
        <f t="shared" si="48"/>
        <v>114</v>
      </c>
      <c r="AG127" s="49">
        <f t="shared" si="49"/>
        <v>2.7142857142857144</v>
      </c>
      <c r="AH127" s="69">
        <f t="shared" si="50"/>
        <v>3.5</v>
      </c>
      <c r="AI127" s="46">
        <f t="shared" si="51"/>
        <v>9.6211275016187408</v>
      </c>
      <c r="AJ127" s="44">
        <f t="shared" si="52"/>
        <v>6</v>
      </c>
      <c r="AK127" s="47">
        <f t="shared" si="53"/>
        <v>49.862558937729034</v>
      </c>
      <c r="AL127" s="44">
        <f t="shared" si="54"/>
        <v>6</v>
      </c>
      <c r="AM127" s="48">
        <f t="shared" si="55"/>
        <v>7.41240157480315</v>
      </c>
      <c r="AN127" s="44">
        <f t="shared" si="56"/>
        <v>24</v>
      </c>
      <c r="AO127" s="47">
        <f t="shared" si="57"/>
        <v>96</v>
      </c>
      <c r="AP127" s="54">
        <f t="shared" si="58"/>
        <v>2.2857142857142856</v>
      </c>
      <c r="AQ127" s="69">
        <f t="shared" si="59"/>
        <v>3.5</v>
      </c>
      <c r="AR127" s="46">
        <f t="shared" si="60"/>
        <v>9.6211275016187408</v>
      </c>
      <c r="AS127" s="44">
        <f t="shared" si="61"/>
        <v>6</v>
      </c>
      <c r="AT127" s="47">
        <f t="shared" si="62"/>
        <v>49.862558937729034</v>
      </c>
      <c r="AU127" s="44">
        <f t="shared" si="63"/>
        <v>12</v>
      </c>
      <c r="AV127" s="48">
        <f t="shared" si="64"/>
        <v>6.625</v>
      </c>
      <c r="AW127" s="44">
        <f t="shared" si="40"/>
        <v>24</v>
      </c>
      <c r="AX127" s="44">
        <f t="shared" si="65"/>
        <v>6</v>
      </c>
      <c r="AY127" s="44">
        <f t="shared" si="66"/>
        <v>12</v>
      </c>
      <c r="AZ127" s="47">
        <f t="shared" si="67"/>
        <v>120</v>
      </c>
      <c r="BA127" s="49">
        <f t="shared" si="68"/>
        <v>2.8571428571428572</v>
      </c>
      <c r="BB127" s="69">
        <f t="shared" si="69"/>
        <v>3.5</v>
      </c>
      <c r="BC127" s="46">
        <f t="shared" si="70"/>
        <v>9.6211275016187408</v>
      </c>
      <c r="BD127" s="44">
        <f t="shared" si="71"/>
        <v>6</v>
      </c>
      <c r="BE127" s="47">
        <f t="shared" si="72"/>
        <v>49.862558937729034</v>
      </c>
      <c r="BF127" s="44">
        <f t="shared" si="73"/>
        <v>6</v>
      </c>
      <c r="BG127" s="48">
        <f t="shared" si="74"/>
        <v>7.41240157480315</v>
      </c>
      <c r="BH127" s="48">
        <f t="shared" si="75"/>
        <v>12</v>
      </c>
      <c r="BI127" s="44">
        <f t="shared" si="76"/>
        <v>6</v>
      </c>
      <c r="BJ127" s="44">
        <f t="shared" si="77"/>
        <v>12</v>
      </c>
      <c r="BK127" s="44">
        <f t="shared" si="78"/>
        <v>102</v>
      </c>
      <c r="BL127" s="49">
        <f t="shared" si="79"/>
        <v>2.4285714285714284</v>
      </c>
    </row>
    <row r="128" spans="2:64" x14ac:dyDescent="0.25">
      <c r="E128" s="33">
        <f t="shared" si="80"/>
        <v>23</v>
      </c>
      <c r="F128" s="33">
        <v>38</v>
      </c>
      <c r="G128" s="33">
        <v>37.25</v>
      </c>
      <c r="H128" s="33">
        <v>37</v>
      </c>
      <c r="I128" s="33"/>
      <c r="J128" s="33"/>
      <c r="K128" s="33"/>
      <c r="L128" s="33"/>
      <c r="M128" s="32"/>
      <c r="N128" s="33"/>
      <c r="O128" s="33"/>
      <c r="P128" s="33"/>
      <c r="Q128" s="33"/>
      <c r="R128" s="33"/>
      <c r="S128" s="33"/>
      <c r="T128" s="33">
        <v>38</v>
      </c>
      <c r="U128" s="33">
        <f t="shared" si="81"/>
        <v>23</v>
      </c>
      <c r="X128" s="38">
        <v>124</v>
      </c>
      <c r="Y128" s="69">
        <f t="shared" si="41"/>
        <v>3.5</v>
      </c>
      <c r="Z128" s="46">
        <f t="shared" si="42"/>
        <v>9.6211275016187408</v>
      </c>
      <c r="AA128" s="44">
        <f t="shared" si="43"/>
        <v>6</v>
      </c>
      <c r="AB128" s="47">
        <f t="shared" si="44"/>
        <v>49.862558937729034</v>
      </c>
      <c r="AC128" s="44">
        <f t="shared" si="45"/>
        <v>12.600000000000001</v>
      </c>
      <c r="AD128" s="48">
        <f t="shared" si="46"/>
        <v>6.625</v>
      </c>
      <c r="AE128" s="44">
        <f t="shared" si="47"/>
        <v>37.799999999999997</v>
      </c>
      <c r="AF128" s="47">
        <f t="shared" si="48"/>
        <v>114</v>
      </c>
      <c r="AG128" s="49">
        <f t="shared" si="49"/>
        <v>2.7142857142857144</v>
      </c>
      <c r="AH128" s="69">
        <f t="shared" si="50"/>
        <v>3.5</v>
      </c>
      <c r="AI128" s="46">
        <f t="shared" si="51"/>
        <v>9.6211275016187408</v>
      </c>
      <c r="AJ128" s="44">
        <f t="shared" si="52"/>
        <v>6</v>
      </c>
      <c r="AK128" s="47">
        <f t="shared" si="53"/>
        <v>49.862558937729034</v>
      </c>
      <c r="AL128" s="44">
        <f t="shared" si="54"/>
        <v>6</v>
      </c>
      <c r="AM128" s="48">
        <f t="shared" si="55"/>
        <v>7.41240157480315</v>
      </c>
      <c r="AN128" s="44">
        <f t="shared" si="56"/>
        <v>24</v>
      </c>
      <c r="AO128" s="47">
        <f t="shared" si="57"/>
        <v>96</v>
      </c>
      <c r="AP128" s="54">
        <f t="shared" si="58"/>
        <v>2.2857142857142856</v>
      </c>
      <c r="AQ128" s="69">
        <f t="shared" si="59"/>
        <v>3.5</v>
      </c>
      <c r="AR128" s="46">
        <f t="shared" si="60"/>
        <v>9.6211275016187408</v>
      </c>
      <c r="AS128" s="44">
        <f t="shared" si="61"/>
        <v>6</v>
      </c>
      <c r="AT128" s="47">
        <f t="shared" si="62"/>
        <v>49.862558937729034</v>
      </c>
      <c r="AU128" s="44">
        <f t="shared" si="63"/>
        <v>12</v>
      </c>
      <c r="AV128" s="48">
        <f t="shared" si="64"/>
        <v>6.625</v>
      </c>
      <c r="AW128" s="44">
        <f t="shared" si="40"/>
        <v>24</v>
      </c>
      <c r="AX128" s="44">
        <f t="shared" si="65"/>
        <v>6</v>
      </c>
      <c r="AY128" s="44">
        <f t="shared" si="66"/>
        <v>12</v>
      </c>
      <c r="AZ128" s="47">
        <f t="shared" si="67"/>
        <v>120</v>
      </c>
      <c r="BA128" s="49">
        <f t="shared" si="68"/>
        <v>2.8571428571428572</v>
      </c>
      <c r="BB128" s="69">
        <f t="shared" si="69"/>
        <v>3.5</v>
      </c>
      <c r="BC128" s="46">
        <f t="shared" si="70"/>
        <v>9.6211275016187408</v>
      </c>
      <c r="BD128" s="44">
        <f t="shared" si="71"/>
        <v>6</v>
      </c>
      <c r="BE128" s="47">
        <f t="shared" si="72"/>
        <v>49.862558937729034</v>
      </c>
      <c r="BF128" s="44">
        <f t="shared" si="73"/>
        <v>6</v>
      </c>
      <c r="BG128" s="48">
        <f t="shared" si="74"/>
        <v>7.41240157480315</v>
      </c>
      <c r="BH128" s="48">
        <f t="shared" si="75"/>
        <v>12</v>
      </c>
      <c r="BI128" s="44">
        <f t="shared" si="76"/>
        <v>6</v>
      </c>
      <c r="BJ128" s="44">
        <f t="shared" si="77"/>
        <v>12</v>
      </c>
      <c r="BK128" s="44">
        <f t="shared" si="78"/>
        <v>102</v>
      </c>
      <c r="BL128" s="49">
        <f t="shared" si="79"/>
        <v>2.4285714285714284</v>
      </c>
    </row>
    <row r="129" spans="5:64" x14ac:dyDescent="0.25">
      <c r="E129" s="33">
        <f t="shared" si="80"/>
        <v>24</v>
      </c>
      <c r="F129" s="33">
        <v>40</v>
      </c>
      <c r="G129" s="33">
        <v>39.25</v>
      </c>
      <c r="H129" s="33">
        <v>39</v>
      </c>
      <c r="I129" s="33"/>
      <c r="J129" s="33"/>
      <c r="K129" s="33"/>
      <c r="L129" s="33"/>
      <c r="M129" s="32"/>
      <c r="N129" s="33"/>
      <c r="O129" s="33"/>
      <c r="P129" s="33"/>
      <c r="Q129" s="33"/>
      <c r="R129" s="33"/>
      <c r="S129" s="33"/>
      <c r="T129" s="33">
        <v>40</v>
      </c>
      <c r="U129" s="33">
        <f t="shared" si="81"/>
        <v>24</v>
      </c>
      <c r="X129" s="38">
        <v>125</v>
      </c>
      <c r="Y129" s="69">
        <f t="shared" si="41"/>
        <v>3.5</v>
      </c>
      <c r="Z129" s="46">
        <f t="shared" si="42"/>
        <v>9.6211275016187408</v>
      </c>
      <c r="AA129" s="44">
        <f t="shared" si="43"/>
        <v>6</v>
      </c>
      <c r="AB129" s="47">
        <f t="shared" si="44"/>
        <v>49.862558937729034</v>
      </c>
      <c r="AC129" s="44">
        <f t="shared" si="45"/>
        <v>12.600000000000001</v>
      </c>
      <c r="AD129" s="48">
        <f t="shared" si="46"/>
        <v>6.625</v>
      </c>
      <c r="AE129" s="44">
        <f t="shared" si="47"/>
        <v>37.799999999999997</v>
      </c>
      <c r="AF129" s="47">
        <f t="shared" si="48"/>
        <v>114</v>
      </c>
      <c r="AG129" s="49">
        <f t="shared" si="49"/>
        <v>2.7142857142857144</v>
      </c>
      <c r="AH129" s="69">
        <f t="shared" si="50"/>
        <v>3.5</v>
      </c>
      <c r="AI129" s="46">
        <f t="shared" si="51"/>
        <v>9.6211275016187408</v>
      </c>
      <c r="AJ129" s="44">
        <f t="shared" si="52"/>
        <v>6</v>
      </c>
      <c r="AK129" s="47">
        <f t="shared" si="53"/>
        <v>49.862558937729034</v>
      </c>
      <c r="AL129" s="44">
        <f t="shared" si="54"/>
        <v>6</v>
      </c>
      <c r="AM129" s="48">
        <f t="shared" si="55"/>
        <v>7.41240157480315</v>
      </c>
      <c r="AN129" s="44">
        <f t="shared" si="56"/>
        <v>24</v>
      </c>
      <c r="AO129" s="47">
        <f t="shared" si="57"/>
        <v>96</v>
      </c>
      <c r="AP129" s="54">
        <f t="shared" si="58"/>
        <v>2.2857142857142856</v>
      </c>
      <c r="AQ129" s="69">
        <f t="shared" si="59"/>
        <v>3.5</v>
      </c>
      <c r="AR129" s="46">
        <f t="shared" si="60"/>
        <v>9.6211275016187408</v>
      </c>
      <c r="AS129" s="44">
        <f t="shared" si="61"/>
        <v>6</v>
      </c>
      <c r="AT129" s="47">
        <f t="shared" si="62"/>
        <v>49.862558937729034</v>
      </c>
      <c r="AU129" s="44">
        <f t="shared" si="63"/>
        <v>12</v>
      </c>
      <c r="AV129" s="48">
        <f t="shared" si="64"/>
        <v>6.625</v>
      </c>
      <c r="AW129" s="44">
        <f t="shared" si="40"/>
        <v>24</v>
      </c>
      <c r="AX129" s="44">
        <f t="shared" si="65"/>
        <v>6</v>
      </c>
      <c r="AY129" s="44">
        <f t="shared" si="66"/>
        <v>12</v>
      </c>
      <c r="AZ129" s="47">
        <f t="shared" si="67"/>
        <v>120</v>
      </c>
      <c r="BA129" s="49">
        <f t="shared" si="68"/>
        <v>2.8571428571428572</v>
      </c>
      <c r="BB129" s="69">
        <f t="shared" si="69"/>
        <v>3.5</v>
      </c>
      <c r="BC129" s="46">
        <f t="shared" si="70"/>
        <v>9.6211275016187408</v>
      </c>
      <c r="BD129" s="44">
        <f t="shared" si="71"/>
        <v>6</v>
      </c>
      <c r="BE129" s="47">
        <f t="shared" si="72"/>
        <v>49.862558937729034</v>
      </c>
      <c r="BF129" s="44">
        <f t="shared" si="73"/>
        <v>6</v>
      </c>
      <c r="BG129" s="48">
        <f t="shared" si="74"/>
        <v>7.41240157480315</v>
      </c>
      <c r="BH129" s="48">
        <f t="shared" si="75"/>
        <v>12</v>
      </c>
      <c r="BI129" s="44">
        <f t="shared" si="76"/>
        <v>6</v>
      </c>
      <c r="BJ129" s="44">
        <f t="shared" si="77"/>
        <v>12</v>
      </c>
      <c r="BK129" s="44">
        <f t="shared" si="78"/>
        <v>102</v>
      </c>
      <c r="BL129" s="49">
        <f t="shared" si="79"/>
        <v>2.4285714285714284</v>
      </c>
    </row>
    <row r="130" spans="5:64" x14ac:dyDescent="0.25">
      <c r="E130" s="33">
        <f t="shared" si="80"/>
        <v>25</v>
      </c>
      <c r="F130" s="33">
        <v>42</v>
      </c>
      <c r="G130" s="33">
        <v>41.25</v>
      </c>
      <c r="H130" s="33">
        <v>41</v>
      </c>
      <c r="I130" s="33"/>
      <c r="J130" s="33"/>
      <c r="K130" s="33"/>
      <c r="L130" s="33"/>
      <c r="M130" s="32"/>
      <c r="N130" s="33"/>
      <c r="O130" s="33"/>
      <c r="P130" s="33"/>
      <c r="Q130" s="33"/>
      <c r="R130" s="33"/>
      <c r="S130" s="33"/>
      <c r="T130" s="33">
        <v>42</v>
      </c>
      <c r="U130" s="33">
        <f t="shared" si="81"/>
        <v>25</v>
      </c>
      <c r="X130" s="38">
        <v>126</v>
      </c>
      <c r="Y130" s="69">
        <f t="shared" si="41"/>
        <v>3.5</v>
      </c>
      <c r="Z130" s="46">
        <f t="shared" si="42"/>
        <v>9.6211275016187408</v>
      </c>
      <c r="AA130" s="44">
        <f t="shared" si="43"/>
        <v>6</v>
      </c>
      <c r="AB130" s="47">
        <f t="shared" si="44"/>
        <v>49.862558937729034</v>
      </c>
      <c r="AC130" s="44">
        <f t="shared" si="45"/>
        <v>12.600000000000001</v>
      </c>
      <c r="AD130" s="48">
        <f t="shared" si="46"/>
        <v>6.625</v>
      </c>
      <c r="AE130" s="44">
        <f t="shared" si="47"/>
        <v>37.799999999999997</v>
      </c>
      <c r="AF130" s="47">
        <f t="shared" si="48"/>
        <v>114</v>
      </c>
      <c r="AG130" s="49">
        <f t="shared" si="49"/>
        <v>2.7142857142857144</v>
      </c>
      <c r="AH130" s="69">
        <f t="shared" si="50"/>
        <v>3.5</v>
      </c>
      <c r="AI130" s="46">
        <f t="shared" si="51"/>
        <v>9.6211275016187408</v>
      </c>
      <c r="AJ130" s="44">
        <f t="shared" si="52"/>
        <v>6</v>
      </c>
      <c r="AK130" s="47">
        <f t="shared" si="53"/>
        <v>49.862558937729034</v>
      </c>
      <c r="AL130" s="44">
        <f t="shared" si="54"/>
        <v>6</v>
      </c>
      <c r="AM130" s="48">
        <f t="shared" si="55"/>
        <v>7.41240157480315</v>
      </c>
      <c r="AN130" s="44">
        <f t="shared" si="56"/>
        <v>24</v>
      </c>
      <c r="AO130" s="47">
        <f t="shared" si="57"/>
        <v>96</v>
      </c>
      <c r="AP130" s="54">
        <f t="shared" si="58"/>
        <v>2.2857142857142856</v>
      </c>
      <c r="AQ130" s="69">
        <f t="shared" si="59"/>
        <v>3.5</v>
      </c>
      <c r="AR130" s="46">
        <f t="shared" si="60"/>
        <v>9.6211275016187408</v>
      </c>
      <c r="AS130" s="44">
        <f t="shared" si="61"/>
        <v>6</v>
      </c>
      <c r="AT130" s="47">
        <f t="shared" si="62"/>
        <v>49.862558937729034</v>
      </c>
      <c r="AU130" s="44">
        <f t="shared" si="63"/>
        <v>12</v>
      </c>
      <c r="AV130" s="48">
        <f t="shared" si="64"/>
        <v>6.625</v>
      </c>
      <c r="AW130" s="44">
        <f t="shared" si="40"/>
        <v>24</v>
      </c>
      <c r="AX130" s="44">
        <f t="shared" si="65"/>
        <v>6</v>
      </c>
      <c r="AY130" s="44">
        <f t="shared" si="66"/>
        <v>12</v>
      </c>
      <c r="AZ130" s="47">
        <f t="shared" si="67"/>
        <v>120</v>
      </c>
      <c r="BA130" s="49">
        <f t="shared" si="68"/>
        <v>2.8571428571428572</v>
      </c>
      <c r="BB130" s="69">
        <f t="shared" si="69"/>
        <v>3.5</v>
      </c>
      <c r="BC130" s="46">
        <f t="shared" si="70"/>
        <v>9.6211275016187408</v>
      </c>
      <c r="BD130" s="44">
        <f t="shared" si="71"/>
        <v>6</v>
      </c>
      <c r="BE130" s="47">
        <f t="shared" si="72"/>
        <v>49.862558937729034</v>
      </c>
      <c r="BF130" s="44">
        <f t="shared" si="73"/>
        <v>6</v>
      </c>
      <c r="BG130" s="48">
        <f t="shared" si="74"/>
        <v>7.41240157480315</v>
      </c>
      <c r="BH130" s="48">
        <f t="shared" si="75"/>
        <v>12</v>
      </c>
      <c r="BI130" s="44">
        <f t="shared" si="76"/>
        <v>6</v>
      </c>
      <c r="BJ130" s="44">
        <f t="shared" si="77"/>
        <v>12</v>
      </c>
      <c r="BK130" s="44">
        <f t="shared" si="78"/>
        <v>102</v>
      </c>
      <c r="BL130" s="49">
        <f t="shared" si="79"/>
        <v>2.4285714285714284</v>
      </c>
    </row>
    <row r="131" spans="5:64" x14ac:dyDescent="0.25">
      <c r="E131" s="33">
        <f t="shared" si="80"/>
        <v>26</v>
      </c>
      <c r="F131" s="33">
        <v>44</v>
      </c>
      <c r="G131" s="33">
        <v>43.25</v>
      </c>
      <c r="H131" s="33">
        <v>43</v>
      </c>
      <c r="I131" s="33"/>
      <c r="J131" s="33"/>
      <c r="K131" s="33"/>
      <c r="L131" s="33"/>
      <c r="M131" s="32"/>
      <c r="N131" s="33"/>
      <c r="O131" s="33"/>
      <c r="P131" s="33"/>
      <c r="Q131" s="33"/>
      <c r="R131" s="33"/>
      <c r="S131" s="33"/>
      <c r="T131" s="33">
        <v>44</v>
      </c>
      <c r="U131" s="33">
        <f t="shared" si="81"/>
        <v>26</v>
      </c>
      <c r="X131" s="38">
        <v>127</v>
      </c>
      <c r="Y131" s="69">
        <f t="shared" si="41"/>
        <v>3.5</v>
      </c>
      <c r="Z131" s="46">
        <f t="shared" si="42"/>
        <v>9.6211275016187408</v>
      </c>
      <c r="AA131" s="44">
        <f t="shared" si="43"/>
        <v>6</v>
      </c>
      <c r="AB131" s="47">
        <f t="shared" si="44"/>
        <v>49.862558937729034</v>
      </c>
      <c r="AC131" s="44">
        <f t="shared" si="45"/>
        <v>12.600000000000001</v>
      </c>
      <c r="AD131" s="48">
        <f t="shared" si="46"/>
        <v>6.625</v>
      </c>
      <c r="AE131" s="44">
        <f t="shared" si="47"/>
        <v>37.799999999999997</v>
      </c>
      <c r="AF131" s="47">
        <f t="shared" si="48"/>
        <v>114</v>
      </c>
      <c r="AG131" s="49">
        <f t="shared" si="49"/>
        <v>2.7142857142857144</v>
      </c>
      <c r="AH131" s="69">
        <f t="shared" si="50"/>
        <v>3.5</v>
      </c>
      <c r="AI131" s="46">
        <f t="shared" si="51"/>
        <v>9.6211275016187408</v>
      </c>
      <c r="AJ131" s="44">
        <f t="shared" si="52"/>
        <v>6</v>
      </c>
      <c r="AK131" s="47">
        <f t="shared" si="53"/>
        <v>49.862558937729034</v>
      </c>
      <c r="AL131" s="44">
        <f t="shared" si="54"/>
        <v>6</v>
      </c>
      <c r="AM131" s="48">
        <f t="shared" si="55"/>
        <v>7.41240157480315</v>
      </c>
      <c r="AN131" s="44">
        <f t="shared" si="56"/>
        <v>24</v>
      </c>
      <c r="AO131" s="47">
        <f t="shared" si="57"/>
        <v>96</v>
      </c>
      <c r="AP131" s="54">
        <f t="shared" si="58"/>
        <v>2.2857142857142856</v>
      </c>
      <c r="AQ131" s="69">
        <f t="shared" si="59"/>
        <v>3.5</v>
      </c>
      <c r="AR131" s="46">
        <f t="shared" si="60"/>
        <v>9.6211275016187408</v>
      </c>
      <c r="AS131" s="44">
        <f t="shared" si="61"/>
        <v>6</v>
      </c>
      <c r="AT131" s="47">
        <f t="shared" si="62"/>
        <v>49.862558937729034</v>
      </c>
      <c r="AU131" s="44">
        <f t="shared" si="63"/>
        <v>12</v>
      </c>
      <c r="AV131" s="48">
        <f t="shared" si="64"/>
        <v>6.625</v>
      </c>
      <c r="AW131" s="44">
        <f t="shared" si="40"/>
        <v>24</v>
      </c>
      <c r="AX131" s="44">
        <f t="shared" si="65"/>
        <v>6</v>
      </c>
      <c r="AY131" s="44">
        <f t="shared" si="66"/>
        <v>12</v>
      </c>
      <c r="AZ131" s="47">
        <f t="shared" si="67"/>
        <v>120</v>
      </c>
      <c r="BA131" s="49">
        <f t="shared" si="68"/>
        <v>2.8571428571428572</v>
      </c>
      <c r="BB131" s="69">
        <f t="shared" si="69"/>
        <v>3.5</v>
      </c>
      <c r="BC131" s="46">
        <f t="shared" si="70"/>
        <v>9.6211275016187408</v>
      </c>
      <c r="BD131" s="44">
        <f t="shared" si="71"/>
        <v>6</v>
      </c>
      <c r="BE131" s="47">
        <f t="shared" si="72"/>
        <v>49.862558937729034</v>
      </c>
      <c r="BF131" s="44">
        <f t="shared" si="73"/>
        <v>6</v>
      </c>
      <c r="BG131" s="48">
        <f t="shared" si="74"/>
        <v>7.41240157480315</v>
      </c>
      <c r="BH131" s="48">
        <f t="shared" si="75"/>
        <v>12</v>
      </c>
      <c r="BI131" s="44">
        <f t="shared" si="76"/>
        <v>6</v>
      </c>
      <c r="BJ131" s="44">
        <f t="shared" si="77"/>
        <v>12</v>
      </c>
      <c r="BK131" s="44">
        <f t="shared" si="78"/>
        <v>102</v>
      </c>
      <c r="BL131" s="49">
        <f t="shared" si="79"/>
        <v>2.4285714285714284</v>
      </c>
    </row>
    <row r="132" spans="5:64" x14ac:dyDescent="0.25">
      <c r="E132" s="33">
        <f t="shared" si="80"/>
        <v>27</v>
      </c>
      <c r="F132" s="33">
        <v>46</v>
      </c>
      <c r="G132" s="33">
        <v>45.25</v>
      </c>
      <c r="H132" s="33">
        <v>45</v>
      </c>
      <c r="I132" s="33"/>
      <c r="J132" s="33"/>
      <c r="K132" s="33"/>
      <c r="L132" s="33"/>
      <c r="M132" s="32"/>
      <c r="N132" s="33"/>
      <c r="O132" s="33"/>
      <c r="P132" s="33"/>
      <c r="Q132" s="33"/>
      <c r="R132" s="33"/>
      <c r="S132" s="33"/>
      <c r="T132" s="33">
        <v>46</v>
      </c>
      <c r="U132" s="33">
        <f t="shared" si="81"/>
        <v>27</v>
      </c>
      <c r="X132" s="38">
        <v>128</v>
      </c>
      <c r="Y132" s="69">
        <f t="shared" si="41"/>
        <v>3.5</v>
      </c>
      <c r="Z132" s="46">
        <f t="shared" si="42"/>
        <v>9.6211275016187408</v>
      </c>
      <c r="AA132" s="44">
        <f t="shared" si="43"/>
        <v>6</v>
      </c>
      <c r="AB132" s="47">
        <f t="shared" si="44"/>
        <v>49.862558937729034</v>
      </c>
      <c r="AC132" s="44">
        <f t="shared" si="45"/>
        <v>12.600000000000001</v>
      </c>
      <c r="AD132" s="48">
        <f t="shared" si="46"/>
        <v>6.625</v>
      </c>
      <c r="AE132" s="44">
        <f t="shared" si="47"/>
        <v>37.799999999999997</v>
      </c>
      <c r="AF132" s="47">
        <f t="shared" si="48"/>
        <v>114</v>
      </c>
      <c r="AG132" s="49">
        <f t="shared" si="49"/>
        <v>2.7142857142857144</v>
      </c>
      <c r="AH132" s="69">
        <f t="shared" si="50"/>
        <v>3.5</v>
      </c>
      <c r="AI132" s="46">
        <f t="shared" si="51"/>
        <v>9.6211275016187408</v>
      </c>
      <c r="AJ132" s="44">
        <f t="shared" si="52"/>
        <v>6</v>
      </c>
      <c r="AK132" s="47">
        <f t="shared" si="53"/>
        <v>49.862558937729034</v>
      </c>
      <c r="AL132" s="44">
        <f t="shared" si="54"/>
        <v>6</v>
      </c>
      <c r="AM132" s="48">
        <f t="shared" si="55"/>
        <v>7.41240157480315</v>
      </c>
      <c r="AN132" s="44">
        <f t="shared" si="56"/>
        <v>24</v>
      </c>
      <c r="AO132" s="47">
        <f t="shared" si="57"/>
        <v>96</v>
      </c>
      <c r="AP132" s="54">
        <f t="shared" si="58"/>
        <v>2.2857142857142856</v>
      </c>
      <c r="AQ132" s="69">
        <f t="shared" si="59"/>
        <v>3.5</v>
      </c>
      <c r="AR132" s="46">
        <f t="shared" si="60"/>
        <v>9.6211275016187408</v>
      </c>
      <c r="AS132" s="44">
        <f t="shared" si="61"/>
        <v>6</v>
      </c>
      <c r="AT132" s="47">
        <f t="shared" si="62"/>
        <v>49.862558937729034</v>
      </c>
      <c r="AU132" s="44">
        <f t="shared" si="63"/>
        <v>12</v>
      </c>
      <c r="AV132" s="48">
        <f t="shared" si="64"/>
        <v>6.625</v>
      </c>
      <c r="AW132" s="44">
        <f t="shared" si="40"/>
        <v>24</v>
      </c>
      <c r="AX132" s="44">
        <f t="shared" si="65"/>
        <v>6</v>
      </c>
      <c r="AY132" s="44">
        <f t="shared" si="66"/>
        <v>12</v>
      </c>
      <c r="AZ132" s="47">
        <f t="shared" si="67"/>
        <v>120</v>
      </c>
      <c r="BA132" s="49">
        <f t="shared" si="68"/>
        <v>2.8571428571428572</v>
      </c>
      <c r="BB132" s="69">
        <f t="shared" si="69"/>
        <v>3.5</v>
      </c>
      <c r="BC132" s="46">
        <f t="shared" si="70"/>
        <v>9.6211275016187408</v>
      </c>
      <c r="BD132" s="44">
        <f t="shared" si="71"/>
        <v>6</v>
      </c>
      <c r="BE132" s="47">
        <f t="shared" si="72"/>
        <v>49.862558937729034</v>
      </c>
      <c r="BF132" s="44">
        <f t="shared" si="73"/>
        <v>6</v>
      </c>
      <c r="BG132" s="48">
        <f t="shared" si="74"/>
        <v>7.41240157480315</v>
      </c>
      <c r="BH132" s="48">
        <f t="shared" si="75"/>
        <v>12</v>
      </c>
      <c r="BI132" s="44">
        <f t="shared" si="76"/>
        <v>6</v>
      </c>
      <c r="BJ132" s="44">
        <f t="shared" si="77"/>
        <v>12</v>
      </c>
      <c r="BK132" s="44">
        <f t="shared" si="78"/>
        <v>102</v>
      </c>
      <c r="BL132" s="49">
        <f t="shared" si="79"/>
        <v>2.4285714285714284</v>
      </c>
    </row>
    <row r="133" spans="5:64" x14ac:dyDescent="0.25">
      <c r="E133" s="33">
        <f t="shared" si="80"/>
        <v>28</v>
      </c>
      <c r="F133" s="33">
        <v>48</v>
      </c>
      <c r="G133" s="33">
        <v>47.25</v>
      </c>
      <c r="H133" s="33">
        <v>47</v>
      </c>
      <c r="I133" s="33"/>
      <c r="J133" s="33"/>
      <c r="K133" s="33"/>
      <c r="L133" s="33"/>
      <c r="M133" s="32"/>
      <c r="N133" s="33"/>
      <c r="O133" s="33"/>
      <c r="P133" s="33"/>
      <c r="Q133" s="33"/>
      <c r="R133" s="33"/>
      <c r="S133" s="33"/>
      <c r="T133" s="33">
        <v>48</v>
      </c>
      <c r="U133" s="33">
        <f t="shared" si="81"/>
        <v>28</v>
      </c>
      <c r="X133" s="38">
        <v>129</v>
      </c>
      <c r="Y133" s="69">
        <f t="shared" si="41"/>
        <v>3.5</v>
      </c>
      <c r="Z133" s="46">
        <f t="shared" si="42"/>
        <v>9.6211275016187408</v>
      </c>
      <c r="AA133" s="44">
        <f t="shared" si="43"/>
        <v>6</v>
      </c>
      <c r="AB133" s="47">
        <f t="shared" si="44"/>
        <v>49.862558937729034</v>
      </c>
      <c r="AC133" s="44">
        <f t="shared" si="45"/>
        <v>12.600000000000001</v>
      </c>
      <c r="AD133" s="48">
        <f t="shared" si="46"/>
        <v>6.625</v>
      </c>
      <c r="AE133" s="44">
        <f t="shared" si="47"/>
        <v>37.799999999999997</v>
      </c>
      <c r="AF133" s="47">
        <f t="shared" si="48"/>
        <v>114</v>
      </c>
      <c r="AG133" s="49">
        <f t="shared" si="49"/>
        <v>2.7142857142857144</v>
      </c>
      <c r="AH133" s="69">
        <f t="shared" si="50"/>
        <v>3.5</v>
      </c>
      <c r="AI133" s="46">
        <f t="shared" si="51"/>
        <v>9.6211275016187408</v>
      </c>
      <c r="AJ133" s="44">
        <f t="shared" si="52"/>
        <v>6</v>
      </c>
      <c r="AK133" s="47">
        <f t="shared" si="53"/>
        <v>49.862558937729034</v>
      </c>
      <c r="AL133" s="44">
        <f t="shared" si="54"/>
        <v>6</v>
      </c>
      <c r="AM133" s="48">
        <f t="shared" si="55"/>
        <v>7.41240157480315</v>
      </c>
      <c r="AN133" s="44">
        <f t="shared" si="56"/>
        <v>24</v>
      </c>
      <c r="AO133" s="47">
        <f t="shared" si="57"/>
        <v>96</v>
      </c>
      <c r="AP133" s="54">
        <f t="shared" si="58"/>
        <v>2.2857142857142856</v>
      </c>
      <c r="AQ133" s="69">
        <f t="shared" si="59"/>
        <v>3.5</v>
      </c>
      <c r="AR133" s="46">
        <f t="shared" si="60"/>
        <v>9.6211275016187408</v>
      </c>
      <c r="AS133" s="44">
        <f t="shared" si="61"/>
        <v>6</v>
      </c>
      <c r="AT133" s="47">
        <f t="shared" si="62"/>
        <v>49.862558937729034</v>
      </c>
      <c r="AU133" s="44">
        <f t="shared" si="63"/>
        <v>12</v>
      </c>
      <c r="AV133" s="48">
        <f t="shared" si="64"/>
        <v>6.625</v>
      </c>
      <c r="AW133" s="44">
        <f t="shared" si="40"/>
        <v>24</v>
      </c>
      <c r="AX133" s="44">
        <f t="shared" si="65"/>
        <v>6</v>
      </c>
      <c r="AY133" s="44">
        <f t="shared" si="66"/>
        <v>12</v>
      </c>
      <c r="AZ133" s="47">
        <f t="shared" si="67"/>
        <v>120</v>
      </c>
      <c r="BA133" s="49">
        <f t="shared" si="68"/>
        <v>2.8571428571428572</v>
      </c>
      <c r="BB133" s="69">
        <f t="shared" si="69"/>
        <v>3.5</v>
      </c>
      <c r="BC133" s="46">
        <f t="shared" si="70"/>
        <v>9.6211275016187408</v>
      </c>
      <c r="BD133" s="44">
        <f t="shared" si="71"/>
        <v>6</v>
      </c>
      <c r="BE133" s="47">
        <f t="shared" si="72"/>
        <v>49.862558937729034</v>
      </c>
      <c r="BF133" s="44">
        <f t="shared" si="73"/>
        <v>6</v>
      </c>
      <c r="BG133" s="48">
        <f t="shared" si="74"/>
        <v>7.41240157480315</v>
      </c>
      <c r="BH133" s="48">
        <f t="shared" si="75"/>
        <v>12</v>
      </c>
      <c r="BI133" s="44">
        <f t="shared" si="76"/>
        <v>6</v>
      </c>
      <c r="BJ133" s="44">
        <f t="shared" si="77"/>
        <v>12</v>
      </c>
      <c r="BK133" s="44">
        <f t="shared" si="78"/>
        <v>102</v>
      </c>
      <c r="BL133" s="49">
        <f t="shared" si="79"/>
        <v>2.4285714285714284</v>
      </c>
    </row>
    <row r="134" spans="5:64" x14ac:dyDescent="0.25">
      <c r="E134" s="33">
        <f t="shared" si="80"/>
        <v>29</v>
      </c>
      <c r="F134" s="33">
        <v>50</v>
      </c>
      <c r="G134" s="33">
        <v>49.25</v>
      </c>
      <c r="H134" s="33">
        <v>49</v>
      </c>
      <c r="I134" s="33"/>
      <c r="J134" s="33"/>
      <c r="K134" s="33"/>
      <c r="L134" s="33"/>
      <c r="M134" s="32"/>
      <c r="N134" s="33"/>
      <c r="O134" s="33"/>
      <c r="P134" s="33"/>
      <c r="Q134" s="33"/>
      <c r="R134" s="33"/>
      <c r="S134" s="33"/>
      <c r="T134" s="33">
        <v>50</v>
      </c>
      <c r="U134" s="33">
        <f t="shared" si="81"/>
        <v>29</v>
      </c>
      <c r="X134" s="38">
        <v>130</v>
      </c>
      <c r="Y134" s="69">
        <f t="shared" si="41"/>
        <v>3.5</v>
      </c>
      <c r="Z134" s="46">
        <f t="shared" si="42"/>
        <v>9.6211275016187408</v>
      </c>
      <c r="AA134" s="44">
        <f t="shared" si="43"/>
        <v>6</v>
      </c>
      <c r="AB134" s="47">
        <f t="shared" si="44"/>
        <v>49.862558937729034</v>
      </c>
      <c r="AC134" s="44">
        <f t="shared" si="45"/>
        <v>12.600000000000001</v>
      </c>
      <c r="AD134" s="48">
        <f t="shared" si="46"/>
        <v>6.625</v>
      </c>
      <c r="AE134" s="44">
        <f t="shared" si="47"/>
        <v>37.799999999999997</v>
      </c>
      <c r="AF134" s="47">
        <f t="shared" si="48"/>
        <v>114</v>
      </c>
      <c r="AG134" s="49">
        <f t="shared" si="49"/>
        <v>2.7142857142857144</v>
      </c>
      <c r="AH134" s="69">
        <f t="shared" si="50"/>
        <v>3.5</v>
      </c>
      <c r="AI134" s="46">
        <f t="shared" si="51"/>
        <v>9.6211275016187408</v>
      </c>
      <c r="AJ134" s="44">
        <f t="shared" si="52"/>
        <v>6</v>
      </c>
      <c r="AK134" s="47">
        <f t="shared" si="53"/>
        <v>49.862558937729034</v>
      </c>
      <c r="AL134" s="44">
        <f t="shared" si="54"/>
        <v>6</v>
      </c>
      <c r="AM134" s="48">
        <f t="shared" si="55"/>
        <v>7.41240157480315</v>
      </c>
      <c r="AN134" s="44">
        <f t="shared" si="56"/>
        <v>24</v>
      </c>
      <c r="AO134" s="47">
        <f t="shared" si="57"/>
        <v>96</v>
      </c>
      <c r="AP134" s="54">
        <f t="shared" si="58"/>
        <v>2.2857142857142856</v>
      </c>
      <c r="AQ134" s="69">
        <f t="shared" si="59"/>
        <v>3.5</v>
      </c>
      <c r="AR134" s="46">
        <f t="shared" si="60"/>
        <v>9.6211275016187408</v>
      </c>
      <c r="AS134" s="44">
        <f t="shared" si="61"/>
        <v>6</v>
      </c>
      <c r="AT134" s="47">
        <f t="shared" si="62"/>
        <v>49.862558937729034</v>
      </c>
      <c r="AU134" s="44">
        <f t="shared" si="63"/>
        <v>12</v>
      </c>
      <c r="AV134" s="48">
        <f t="shared" si="64"/>
        <v>6.625</v>
      </c>
      <c r="AW134" s="44">
        <f t="shared" ref="AW134:AW197" si="82">MAX(0.45*AQ134,24)</f>
        <v>24</v>
      </c>
      <c r="AX134" s="44">
        <f t="shared" si="65"/>
        <v>6</v>
      </c>
      <c r="AY134" s="44">
        <f t="shared" si="66"/>
        <v>12</v>
      </c>
      <c r="AZ134" s="47">
        <f t="shared" si="67"/>
        <v>120</v>
      </c>
      <c r="BA134" s="49">
        <f t="shared" si="68"/>
        <v>2.8571428571428572</v>
      </c>
      <c r="BB134" s="69">
        <f t="shared" si="69"/>
        <v>3.5</v>
      </c>
      <c r="BC134" s="46">
        <f t="shared" si="70"/>
        <v>9.6211275016187408</v>
      </c>
      <c r="BD134" s="44">
        <f t="shared" si="71"/>
        <v>6</v>
      </c>
      <c r="BE134" s="47">
        <f t="shared" si="72"/>
        <v>49.862558937729034</v>
      </c>
      <c r="BF134" s="44">
        <f t="shared" si="73"/>
        <v>6</v>
      </c>
      <c r="BG134" s="48">
        <f t="shared" si="74"/>
        <v>7.41240157480315</v>
      </c>
      <c r="BH134" s="48">
        <f t="shared" si="75"/>
        <v>12</v>
      </c>
      <c r="BI134" s="44">
        <f t="shared" si="76"/>
        <v>6</v>
      </c>
      <c r="BJ134" s="44">
        <f t="shared" si="77"/>
        <v>12</v>
      </c>
      <c r="BK134" s="44">
        <f t="shared" si="78"/>
        <v>102</v>
      </c>
      <c r="BL134" s="49">
        <f t="shared" si="79"/>
        <v>2.4285714285714284</v>
      </c>
    </row>
    <row r="135" spans="5:64" x14ac:dyDescent="0.25">
      <c r="E135" s="33">
        <f t="shared" si="80"/>
        <v>30</v>
      </c>
      <c r="F135" s="33">
        <v>52</v>
      </c>
      <c r="G135" s="33">
        <v>51.25</v>
      </c>
      <c r="H135" s="33">
        <v>51</v>
      </c>
      <c r="I135" s="33"/>
      <c r="J135" s="33"/>
      <c r="K135" s="33"/>
      <c r="L135" s="33"/>
      <c r="M135" s="32"/>
      <c r="N135" s="33"/>
      <c r="O135" s="33"/>
      <c r="P135" s="33"/>
      <c r="Q135" s="33"/>
      <c r="R135" s="33"/>
      <c r="S135" s="33"/>
      <c r="T135" s="33">
        <v>52</v>
      </c>
      <c r="U135" s="33">
        <f t="shared" si="81"/>
        <v>30</v>
      </c>
      <c r="X135" s="38">
        <v>131</v>
      </c>
      <c r="Y135" s="69">
        <f t="shared" ref="Y135:Y198" si="83">IF(AG134&lt;=$D$16,Y134,Y134+0.5)</f>
        <v>3.5</v>
      </c>
      <c r="Z135" s="46">
        <f t="shared" ref="Z135:Z198" si="84">PI()*(Y135)^2/4</f>
        <v>9.6211275016187408</v>
      </c>
      <c r="AA135" s="44">
        <f t="shared" ref="AA135:AA198" si="85">IF($I$10&lt;=1000,6,12)</f>
        <v>6</v>
      </c>
      <c r="AB135" s="47">
        <f t="shared" ref="AB135:AB198" si="86">MAX(18,$Q$32/Z135*12)</f>
        <v>49.862558937729034</v>
      </c>
      <c r="AC135" s="44">
        <f t="shared" ref="AC135:AC198" si="87">MAX(0.3*Y135*12,12)</f>
        <v>12.600000000000001</v>
      </c>
      <c r="AD135" s="48">
        <f t="shared" ref="AD135:AD198" si="88">$S$33</f>
        <v>6.625</v>
      </c>
      <c r="AE135" s="44">
        <f t="shared" ref="AE135:AE198" si="89">MAX(0.9*Y135*12,36)</f>
        <v>37.799999999999997</v>
      </c>
      <c r="AF135" s="47">
        <f t="shared" ref="AF135:AF198" si="90">CEILING(AA135+AB135+AC135+AD135+AE135,6)</f>
        <v>114</v>
      </c>
      <c r="AG135" s="49">
        <f t="shared" ref="AG135:AG198" si="91">AF135/(Y135*12)</f>
        <v>2.7142857142857144</v>
      </c>
      <c r="AH135" s="69">
        <f t="shared" ref="AH135:AH198" si="92">IF(AP134&lt;=$D$16,AH134,AH134+0.5)</f>
        <v>3.5</v>
      </c>
      <c r="AI135" s="46">
        <f t="shared" ref="AI135:AI198" si="93">PI()*(AH135)^2/4</f>
        <v>9.6211275016187408</v>
      </c>
      <c r="AJ135" s="44">
        <f t="shared" ref="AJ135:AJ198" si="94">IF($I$10&lt;=1000,6,12)</f>
        <v>6</v>
      </c>
      <c r="AK135" s="47">
        <f t="shared" ref="AK135:AK198" si="95">MAX(18,$Q$32/AI135*12)</f>
        <v>49.862558937729034</v>
      </c>
      <c r="AL135" s="44">
        <f t="shared" ref="AL135:AL198" si="96">MAX(0.05*AH135,6)</f>
        <v>6</v>
      </c>
      <c r="AM135" s="48">
        <f t="shared" ref="AM135:AM198" si="97">$S$33+20/25.4</f>
        <v>7.41240157480315</v>
      </c>
      <c r="AN135" s="44">
        <f t="shared" ref="AN135:AN198" si="98">MAX(0.6*AH135,24)</f>
        <v>24</v>
      </c>
      <c r="AO135" s="47">
        <f t="shared" ref="AO135:AO198" si="99">CEILING(AJ135+AK135+AL135+AM135+AN135,6)</f>
        <v>96</v>
      </c>
      <c r="AP135" s="54">
        <f t="shared" ref="AP135:AP198" si="100">AO135/(AH135*12)</f>
        <v>2.2857142857142856</v>
      </c>
      <c r="AQ135" s="69">
        <f t="shared" ref="AQ135:AQ198" si="101">IF(BA134&lt;=$D$16,AQ134,AQ134+0.5)</f>
        <v>3.5</v>
      </c>
      <c r="AR135" s="46">
        <f t="shared" ref="AR135:AR198" si="102">PI()*(AQ135)^2/4</f>
        <v>9.6211275016187408</v>
      </c>
      <c r="AS135" s="44">
        <f t="shared" ref="AS135:AS198" si="103">IF($I$10&lt;=1000,6,12)</f>
        <v>6</v>
      </c>
      <c r="AT135" s="47">
        <f t="shared" ref="AT135:AT198" si="104">MAX(18,$Q$32/AR135*12)</f>
        <v>49.862558937729034</v>
      </c>
      <c r="AU135" s="44">
        <f t="shared" ref="AU135:AU198" si="105">MAX(0.3*AQ135,12)</f>
        <v>12</v>
      </c>
      <c r="AV135" s="48">
        <f t="shared" ref="AV135:AV198" si="106">$S$33</f>
        <v>6.625</v>
      </c>
      <c r="AW135" s="44">
        <f t="shared" si="82"/>
        <v>24</v>
      </c>
      <c r="AX135" s="44">
        <f t="shared" ref="AX135:AX198" si="107">$AV$2</f>
        <v>6</v>
      </c>
      <c r="AY135" s="44">
        <f t="shared" ref="AY135:AY198" si="108">MAX(0.15*AQ135,12)</f>
        <v>12</v>
      </c>
      <c r="AZ135" s="47">
        <f t="shared" ref="AZ135:AZ198" si="109">CEILING(AS135+AT135+AU135+AV135+AW135+AX135+AY135,6)</f>
        <v>120</v>
      </c>
      <c r="BA135" s="49">
        <f t="shared" ref="BA135:BA198" si="110">AZ135/(AQ135*12)</f>
        <v>2.8571428571428572</v>
      </c>
      <c r="BB135" s="69">
        <f t="shared" ref="BB135:BB198" si="111">IF(BL134&lt;=$D$16,BB134,BB134+0.5)</f>
        <v>3.5</v>
      </c>
      <c r="BC135" s="46">
        <f t="shared" ref="BC135:BC198" si="112">PI()*(BB135)^2/4</f>
        <v>9.6211275016187408</v>
      </c>
      <c r="BD135" s="44">
        <f t="shared" ref="BD135:BD198" si="113">IF($I$10&lt;=1000,6,12)</f>
        <v>6</v>
      </c>
      <c r="BE135" s="47">
        <f t="shared" ref="BE135:BE198" si="114">MAX(18,$Q$32/BC135*12)</f>
        <v>49.862558937729034</v>
      </c>
      <c r="BF135" s="44">
        <f t="shared" ref="BF135:BF198" si="115">MAX(0.05*BB135,6)</f>
        <v>6</v>
      </c>
      <c r="BG135" s="48">
        <f t="shared" ref="BG135:BG198" si="116">$S$33+20/25.4</f>
        <v>7.41240157480315</v>
      </c>
      <c r="BH135" s="48">
        <f t="shared" ref="BH135:BH198" si="117">MAX($S$33,12)</f>
        <v>12</v>
      </c>
      <c r="BI135" s="44">
        <f t="shared" ref="BI135:BI198" si="118">$AV$2</f>
        <v>6</v>
      </c>
      <c r="BJ135" s="44">
        <f t="shared" ref="BJ135:BJ198" si="119">MAX(0.15*BB135,12)</f>
        <v>12</v>
      </c>
      <c r="BK135" s="44">
        <f t="shared" ref="BK135:BK198" si="120">CEILING(BD135+BE135+BF135+BG135+BH135+BI135+BJ135,6)</f>
        <v>102</v>
      </c>
      <c r="BL135" s="49">
        <f t="shared" ref="BL135:BL198" si="121">BK135/(12*BB135)</f>
        <v>2.4285714285714284</v>
      </c>
    </row>
    <row r="136" spans="5:64" x14ac:dyDescent="0.25">
      <c r="E136" s="33">
        <f t="shared" si="80"/>
        <v>31</v>
      </c>
      <c r="F136" s="33">
        <v>54</v>
      </c>
      <c r="G136" s="33">
        <v>53.25</v>
      </c>
      <c r="H136" s="33">
        <v>53</v>
      </c>
      <c r="I136" s="33"/>
      <c r="J136" s="33"/>
      <c r="K136" s="33"/>
      <c r="L136" s="33"/>
      <c r="M136" s="32"/>
      <c r="N136" s="33"/>
      <c r="O136" s="33"/>
      <c r="P136" s="33"/>
      <c r="Q136" s="33"/>
      <c r="R136" s="33"/>
      <c r="S136" s="33"/>
      <c r="T136" s="33">
        <v>54</v>
      </c>
      <c r="U136" s="33">
        <f t="shared" si="81"/>
        <v>31</v>
      </c>
      <c r="X136" s="38">
        <v>132</v>
      </c>
      <c r="Y136" s="69">
        <f t="shared" si="83"/>
        <v>3.5</v>
      </c>
      <c r="Z136" s="46">
        <f t="shared" si="84"/>
        <v>9.6211275016187408</v>
      </c>
      <c r="AA136" s="44">
        <f t="shared" si="85"/>
        <v>6</v>
      </c>
      <c r="AB136" s="47">
        <f t="shared" si="86"/>
        <v>49.862558937729034</v>
      </c>
      <c r="AC136" s="44">
        <f t="shared" si="87"/>
        <v>12.600000000000001</v>
      </c>
      <c r="AD136" s="48">
        <f t="shared" si="88"/>
        <v>6.625</v>
      </c>
      <c r="AE136" s="44">
        <f t="shared" si="89"/>
        <v>37.799999999999997</v>
      </c>
      <c r="AF136" s="47">
        <f t="shared" si="90"/>
        <v>114</v>
      </c>
      <c r="AG136" s="49">
        <f t="shared" si="91"/>
        <v>2.7142857142857144</v>
      </c>
      <c r="AH136" s="69">
        <f t="shared" si="92"/>
        <v>3.5</v>
      </c>
      <c r="AI136" s="46">
        <f t="shared" si="93"/>
        <v>9.6211275016187408</v>
      </c>
      <c r="AJ136" s="44">
        <f t="shared" si="94"/>
        <v>6</v>
      </c>
      <c r="AK136" s="47">
        <f t="shared" si="95"/>
        <v>49.862558937729034</v>
      </c>
      <c r="AL136" s="44">
        <f t="shared" si="96"/>
        <v>6</v>
      </c>
      <c r="AM136" s="48">
        <f t="shared" si="97"/>
        <v>7.41240157480315</v>
      </c>
      <c r="AN136" s="44">
        <f t="shared" si="98"/>
        <v>24</v>
      </c>
      <c r="AO136" s="47">
        <f t="shared" si="99"/>
        <v>96</v>
      </c>
      <c r="AP136" s="54">
        <f t="shared" si="100"/>
        <v>2.2857142857142856</v>
      </c>
      <c r="AQ136" s="69">
        <f t="shared" si="101"/>
        <v>3.5</v>
      </c>
      <c r="AR136" s="46">
        <f t="shared" si="102"/>
        <v>9.6211275016187408</v>
      </c>
      <c r="AS136" s="44">
        <f t="shared" si="103"/>
        <v>6</v>
      </c>
      <c r="AT136" s="47">
        <f t="shared" si="104"/>
        <v>49.862558937729034</v>
      </c>
      <c r="AU136" s="44">
        <f t="shared" si="105"/>
        <v>12</v>
      </c>
      <c r="AV136" s="48">
        <f t="shared" si="106"/>
        <v>6.625</v>
      </c>
      <c r="AW136" s="44">
        <f t="shared" si="82"/>
        <v>24</v>
      </c>
      <c r="AX136" s="44">
        <f t="shared" si="107"/>
        <v>6</v>
      </c>
      <c r="AY136" s="44">
        <f t="shared" si="108"/>
        <v>12</v>
      </c>
      <c r="AZ136" s="47">
        <f t="shared" si="109"/>
        <v>120</v>
      </c>
      <c r="BA136" s="49">
        <f t="shared" si="110"/>
        <v>2.8571428571428572</v>
      </c>
      <c r="BB136" s="69">
        <f t="shared" si="111"/>
        <v>3.5</v>
      </c>
      <c r="BC136" s="46">
        <f t="shared" si="112"/>
        <v>9.6211275016187408</v>
      </c>
      <c r="BD136" s="44">
        <f t="shared" si="113"/>
        <v>6</v>
      </c>
      <c r="BE136" s="47">
        <f t="shared" si="114"/>
        <v>49.862558937729034</v>
      </c>
      <c r="BF136" s="44">
        <f t="shared" si="115"/>
        <v>6</v>
      </c>
      <c r="BG136" s="48">
        <f t="shared" si="116"/>
        <v>7.41240157480315</v>
      </c>
      <c r="BH136" s="48">
        <f t="shared" si="117"/>
        <v>12</v>
      </c>
      <c r="BI136" s="44">
        <f t="shared" si="118"/>
        <v>6</v>
      </c>
      <c r="BJ136" s="44">
        <f t="shared" si="119"/>
        <v>12</v>
      </c>
      <c r="BK136" s="44">
        <f t="shared" si="120"/>
        <v>102</v>
      </c>
      <c r="BL136" s="49">
        <f t="shared" si="121"/>
        <v>2.4285714285714284</v>
      </c>
    </row>
    <row r="137" spans="5:64" x14ac:dyDescent="0.25">
      <c r="E137" s="33">
        <f t="shared" si="80"/>
        <v>32</v>
      </c>
      <c r="F137" s="33">
        <v>56</v>
      </c>
      <c r="G137" s="33">
        <v>55.25</v>
      </c>
      <c r="H137" s="33">
        <v>55</v>
      </c>
      <c r="I137" s="33"/>
      <c r="J137" s="33"/>
      <c r="K137" s="33"/>
      <c r="L137" s="33"/>
      <c r="M137" s="32"/>
      <c r="N137" s="33"/>
      <c r="O137" s="33"/>
      <c r="P137" s="33"/>
      <c r="Q137" s="33"/>
      <c r="R137" s="33"/>
      <c r="S137" s="33"/>
      <c r="T137" s="33">
        <v>56</v>
      </c>
      <c r="U137" s="33">
        <f t="shared" si="81"/>
        <v>32</v>
      </c>
      <c r="X137" s="38">
        <v>133</v>
      </c>
      <c r="Y137" s="69">
        <f t="shared" si="83"/>
        <v>3.5</v>
      </c>
      <c r="Z137" s="46">
        <f t="shared" si="84"/>
        <v>9.6211275016187408</v>
      </c>
      <c r="AA137" s="44">
        <f t="shared" si="85"/>
        <v>6</v>
      </c>
      <c r="AB137" s="47">
        <f t="shared" si="86"/>
        <v>49.862558937729034</v>
      </c>
      <c r="AC137" s="44">
        <f t="shared" si="87"/>
        <v>12.600000000000001</v>
      </c>
      <c r="AD137" s="48">
        <f t="shared" si="88"/>
        <v>6.625</v>
      </c>
      <c r="AE137" s="44">
        <f t="shared" si="89"/>
        <v>37.799999999999997</v>
      </c>
      <c r="AF137" s="47">
        <f t="shared" si="90"/>
        <v>114</v>
      </c>
      <c r="AG137" s="49">
        <f t="shared" si="91"/>
        <v>2.7142857142857144</v>
      </c>
      <c r="AH137" s="69">
        <f t="shared" si="92"/>
        <v>3.5</v>
      </c>
      <c r="AI137" s="46">
        <f t="shared" si="93"/>
        <v>9.6211275016187408</v>
      </c>
      <c r="AJ137" s="44">
        <f t="shared" si="94"/>
        <v>6</v>
      </c>
      <c r="AK137" s="47">
        <f t="shared" si="95"/>
        <v>49.862558937729034</v>
      </c>
      <c r="AL137" s="44">
        <f t="shared" si="96"/>
        <v>6</v>
      </c>
      <c r="AM137" s="48">
        <f t="shared" si="97"/>
        <v>7.41240157480315</v>
      </c>
      <c r="AN137" s="44">
        <f t="shared" si="98"/>
        <v>24</v>
      </c>
      <c r="AO137" s="47">
        <f t="shared" si="99"/>
        <v>96</v>
      </c>
      <c r="AP137" s="54">
        <f t="shared" si="100"/>
        <v>2.2857142857142856</v>
      </c>
      <c r="AQ137" s="69">
        <f t="shared" si="101"/>
        <v>3.5</v>
      </c>
      <c r="AR137" s="46">
        <f t="shared" si="102"/>
        <v>9.6211275016187408</v>
      </c>
      <c r="AS137" s="44">
        <f t="shared" si="103"/>
        <v>6</v>
      </c>
      <c r="AT137" s="47">
        <f t="shared" si="104"/>
        <v>49.862558937729034</v>
      </c>
      <c r="AU137" s="44">
        <f t="shared" si="105"/>
        <v>12</v>
      </c>
      <c r="AV137" s="48">
        <f t="shared" si="106"/>
        <v>6.625</v>
      </c>
      <c r="AW137" s="44">
        <f t="shared" si="82"/>
        <v>24</v>
      </c>
      <c r="AX137" s="44">
        <f t="shared" si="107"/>
        <v>6</v>
      </c>
      <c r="AY137" s="44">
        <f t="shared" si="108"/>
        <v>12</v>
      </c>
      <c r="AZ137" s="47">
        <f t="shared" si="109"/>
        <v>120</v>
      </c>
      <c r="BA137" s="49">
        <f t="shared" si="110"/>
        <v>2.8571428571428572</v>
      </c>
      <c r="BB137" s="69">
        <f t="shared" si="111"/>
        <v>3.5</v>
      </c>
      <c r="BC137" s="46">
        <f t="shared" si="112"/>
        <v>9.6211275016187408</v>
      </c>
      <c r="BD137" s="44">
        <f t="shared" si="113"/>
        <v>6</v>
      </c>
      <c r="BE137" s="47">
        <f t="shared" si="114"/>
        <v>49.862558937729034</v>
      </c>
      <c r="BF137" s="44">
        <f t="shared" si="115"/>
        <v>6</v>
      </c>
      <c r="BG137" s="48">
        <f t="shared" si="116"/>
        <v>7.41240157480315</v>
      </c>
      <c r="BH137" s="48">
        <f t="shared" si="117"/>
        <v>12</v>
      </c>
      <c r="BI137" s="44">
        <f t="shared" si="118"/>
        <v>6</v>
      </c>
      <c r="BJ137" s="44">
        <f t="shared" si="119"/>
        <v>12</v>
      </c>
      <c r="BK137" s="44">
        <f t="shared" si="120"/>
        <v>102</v>
      </c>
      <c r="BL137" s="49">
        <f t="shared" si="121"/>
        <v>2.4285714285714284</v>
      </c>
    </row>
    <row r="138" spans="5:64" x14ac:dyDescent="0.25">
      <c r="E138" s="33">
        <f t="shared" si="80"/>
        <v>33</v>
      </c>
      <c r="F138" s="33">
        <v>58</v>
      </c>
      <c r="G138" s="33">
        <v>57.25</v>
      </c>
      <c r="H138" s="33">
        <v>57</v>
      </c>
      <c r="I138" s="33"/>
      <c r="J138" s="33"/>
      <c r="K138" s="33"/>
      <c r="L138" s="33"/>
      <c r="M138" s="32"/>
      <c r="N138" s="33"/>
      <c r="O138" s="33"/>
      <c r="P138" s="33"/>
      <c r="Q138" s="33"/>
      <c r="R138" s="33"/>
      <c r="S138" s="33"/>
      <c r="T138" s="33">
        <v>58</v>
      </c>
      <c r="U138" s="33">
        <f t="shared" si="81"/>
        <v>33</v>
      </c>
      <c r="X138" s="38">
        <v>134</v>
      </c>
      <c r="Y138" s="69">
        <f t="shared" si="83"/>
        <v>3.5</v>
      </c>
      <c r="Z138" s="46">
        <f t="shared" si="84"/>
        <v>9.6211275016187408</v>
      </c>
      <c r="AA138" s="44">
        <f t="shared" si="85"/>
        <v>6</v>
      </c>
      <c r="AB138" s="47">
        <f t="shared" si="86"/>
        <v>49.862558937729034</v>
      </c>
      <c r="AC138" s="44">
        <f t="shared" si="87"/>
        <v>12.600000000000001</v>
      </c>
      <c r="AD138" s="48">
        <f t="shared" si="88"/>
        <v>6.625</v>
      </c>
      <c r="AE138" s="44">
        <f t="shared" si="89"/>
        <v>37.799999999999997</v>
      </c>
      <c r="AF138" s="47">
        <f t="shared" si="90"/>
        <v>114</v>
      </c>
      <c r="AG138" s="49">
        <f t="shared" si="91"/>
        <v>2.7142857142857144</v>
      </c>
      <c r="AH138" s="69">
        <f t="shared" si="92"/>
        <v>3.5</v>
      </c>
      <c r="AI138" s="46">
        <f t="shared" si="93"/>
        <v>9.6211275016187408</v>
      </c>
      <c r="AJ138" s="44">
        <f t="shared" si="94"/>
        <v>6</v>
      </c>
      <c r="AK138" s="47">
        <f t="shared" si="95"/>
        <v>49.862558937729034</v>
      </c>
      <c r="AL138" s="44">
        <f t="shared" si="96"/>
        <v>6</v>
      </c>
      <c r="AM138" s="48">
        <f t="shared" si="97"/>
        <v>7.41240157480315</v>
      </c>
      <c r="AN138" s="44">
        <f t="shared" si="98"/>
        <v>24</v>
      </c>
      <c r="AO138" s="47">
        <f t="shared" si="99"/>
        <v>96</v>
      </c>
      <c r="AP138" s="54">
        <f t="shared" si="100"/>
        <v>2.2857142857142856</v>
      </c>
      <c r="AQ138" s="69">
        <f t="shared" si="101"/>
        <v>3.5</v>
      </c>
      <c r="AR138" s="46">
        <f t="shared" si="102"/>
        <v>9.6211275016187408</v>
      </c>
      <c r="AS138" s="44">
        <f t="shared" si="103"/>
        <v>6</v>
      </c>
      <c r="AT138" s="47">
        <f t="shared" si="104"/>
        <v>49.862558937729034</v>
      </c>
      <c r="AU138" s="44">
        <f t="shared" si="105"/>
        <v>12</v>
      </c>
      <c r="AV138" s="48">
        <f t="shared" si="106"/>
        <v>6.625</v>
      </c>
      <c r="AW138" s="44">
        <f t="shared" si="82"/>
        <v>24</v>
      </c>
      <c r="AX138" s="44">
        <f t="shared" si="107"/>
        <v>6</v>
      </c>
      <c r="AY138" s="44">
        <f t="shared" si="108"/>
        <v>12</v>
      </c>
      <c r="AZ138" s="47">
        <f t="shared" si="109"/>
        <v>120</v>
      </c>
      <c r="BA138" s="49">
        <f t="shared" si="110"/>
        <v>2.8571428571428572</v>
      </c>
      <c r="BB138" s="69">
        <f t="shared" si="111"/>
        <v>3.5</v>
      </c>
      <c r="BC138" s="46">
        <f t="shared" si="112"/>
        <v>9.6211275016187408</v>
      </c>
      <c r="BD138" s="44">
        <f t="shared" si="113"/>
        <v>6</v>
      </c>
      <c r="BE138" s="47">
        <f t="shared" si="114"/>
        <v>49.862558937729034</v>
      </c>
      <c r="BF138" s="44">
        <f t="shared" si="115"/>
        <v>6</v>
      </c>
      <c r="BG138" s="48">
        <f t="shared" si="116"/>
        <v>7.41240157480315</v>
      </c>
      <c r="BH138" s="48">
        <f t="shared" si="117"/>
        <v>12</v>
      </c>
      <c r="BI138" s="44">
        <f t="shared" si="118"/>
        <v>6</v>
      </c>
      <c r="BJ138" s="44">
        <f t="shared" si="119"/>
        <v>12</v>
      </c>
      <c r="BK138" s="44">
        <f t="shared" si="120"/>
        <v>102</v>
      </c>
      <c r="BL138" s="49">
        <f t="shared" si="121"/>
        <v>2.4285714285714284</v>
      </c>
    </row>
    <row r="139" spans="5:64" x14ac:dyDescent="0.25">
      <c r="E139" s="33">
        <f>1+E138</f>
        <v>34</v>
      </c>
      <c r="F139" s="33">
        <v>60</v>
      </c>
      <c r="G139" s="33">
        <v>59.25</v>
      </c>
      <c r="H139" s="33">
        <v>59</v>
      </c>
      <c r="I139" s="33">
        <v>58</v>
      </c>
      <c r="J139" s="33"/>
      <c r="K139" s="33"/>
      <c r="L139" s="33"/>
      <c r="M139" s="32"/>
      <c r="N139" s="33"/>
      <c r="O139" s="33"/>
      <c r="P139" s="33"/>
      <c r="Q139" s="33"/>
      <c r="R139" s="33"/>
      <c r="S139" s="33"/>
      <c r="T139" s="33">
        <v>60</v>
      </c>
      <c r="U139" s="33">
        <f>1+U138</f>
        <v>34</v>
      </c>
      <c r="X139" s="38">
        <v>135</v>
      </c>
      <c r="Y139" s="69">
        <f t="shared" si="83"/>
        <v>3.5</v>
      </c>
      <c r="Z139" s="46">
        <f t="shared" si="84"/>
        <v>9.6211275016187408</v>
      </c>
      <c r="AA139" s="44">
        <f t="shared" si="85"/>
        <v>6</v>
      </c>
      <c r="AB139" s="47">
        <f t="shared" si="86"/>
        <v>49.862558937729034</v>
      </c>
      <c r="AC139" s="44">
        <f t="shared" si="87"/>
        <v>12.600000000000001</v>
      </c>
      <c r="AD139" s="48">
        <f t="shared" si="88"/>
        <v>6.625</v>
      </c>
      <c r="AE139" s="44">
        <f t="shared" si="89"/>
        <v>37.799999999999997</v>
      </c>
      <c r="AF139" s="47">
        <f t="shared" si="90"/>
        <v>114</v>
      </c>
      <c r="AG139" s="49">
        <f t="shared" si="91"/>
        <v>2.7142857142857144</v>
      </c>
      <c r="AH139" s="69">
        <f t="shared" si="92"/>
        <v>3.5</v>
      </c>
      <c r="AI139" s="46">
        <f t="shared" si="93"/>
        <v>9.6211275016187408</v>
      </c>
      <c r="AJ139" s="44">
        <f t="shared" si="94"/>
        <v>6</v>
      </c>
      <c r="AK139" s="47">
        <f t="shared" si="95"/>
        <v>49.862558937729034</v>
      </c>
      <c r="AL139" s="44">
        <f t="shared" si="96"/>
        <v>6</v>
      </c>
      <c r="AM139" s="48">
        <f t="shared" si="97"/>
        <v>7.41240157480315</v>
      </c>
      <c r="AN139" s="44">
        <f t="shared" si="98"/>
        <v>24</v>
      </c>
      <c r="AO139" s="47">
        <f t="shared" si="99"/>
        <v>96</v>
      </c>
      <c r="AP139" s="54">
        <f t="shared" si="100"/>
        <v>2.2857142857142856</v>
      </c>
      <c r="AQ139" s="69">
        <f t="shared" si="101"/>
        <v>3.5</v>
      </c>
      <c r="AR139" s="46">
        <f t="shared" si="102"/>
        <v>9.6211275016187408</v>
      </c>
      <c r="AS139" s="44">
        <f t="shared" si="103"/>
        <v>6</v>
      </c>
      <c r="AT139" s="47">
        <f t="shared" si="104"/>
        <v>49.862558937729034</v>
      </c>
      <c r="AU139" s="44">
        <f t="shared" si="105"/>
        <v>12</v>
      </c>
      <c r="AV139" s="48">
        <f t="shared" si="106"/>
        <v>6.625</v>
      </c>
      <c r="AW139" s="44">
        <f t="shared" si="82"/>
        <v>24</v>
      </c>
      <c r="AX139" s="44">
        <f t="shared" si="107"/>
        <v>6</v>
      </c>
      <c r="AY139" s="44">
        <f t="shared" si="108"/>
        <v>12</v>
      </c>
      <c r="AZ139" s="47">
        <f t="shared" si="109"/>
        <v>120</v>
      </c>
      <c r="BA139" s="49">
        <f t="shared" si="110"/>
        <v>2.8571428571428572</v>
      </c>
      <c r="BB139" s="69">
        <f t="shared" si="111"/>
        <v>3.5</v>
      </c>
      <c r="BC139" s="46">
        <f t="shared" si="112"/>
        <v>9.6211275016187408</v>
      </c>
      <c r="BD139" s="44">
        <f t="shared" si="113"/>
        <v>6</v>
      </c>
      <c r="BE139" s="47">
        <f t="shared" si="114"/>
        <v>49.862558937729034</v>
      </c>
      <c r="BF139" s="44">
        <f t="shared" si="115"/>
        <v>6</v>
      </c>
      <c r="BG139" s="48">
        <f t="shared" si="116"/>
        <v>7.41240157480315</v>
      </c>
      <c r="BH139" s="48">
        <f t="shared" si="117"/>
        <v>12</v>
      </c>
      <c r="BI139" s="44">
        <f t="shared" si="118"/>
        <v>6</v>
      </c>
      <c r="BJ139" s="44">
        <f t="shared" si="119"/>
        <v>12</v>
      </c>
      <c r="BK139" s="44">
        <f t="shared" si="120"/>
        <v>102</v>
      </c>
      <c r="BL139" s="49">
        <f t="shared" si="121"/>
        <v>2.4285714285714284</v>
      </c>
    </row>
    <row r="140" spans="5:64" x14ac:dyDescent="0.25">
      <c r="E140" s="33">
        <f t="shared" ref="E140:E149" si="122">1+E139</f>
        <v>35</v>
      </c>
      <c r="F140" s="33">
        <v>66</v>
      </c>
      <c r="G140" s="33">
        <v>65.25</v>
      </c>
      <c r="H140" s="33">
        <v>65</v>
      </c>
      <c r="I140" s="33">
        <v>64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>
        <v>66</v>
      </c>
      <c r="U140" s="33">
        <f t="shared" ref="U140:U149" si="123">1+U139</f>
        <v>35</v>
      </c>
      <c r="X140" s="38">
        <v>136</v>
      </c>
      <c r="Y140" s="69">
        <f t="shared" si="83"/>
        <v>3.5</v>
      </c>
      <c r="Z140" s="46">
        <f t="shared" si="84"/>
        <v>9.6211275016187408</v>
      </c>
      <c r="AA140" s="44">
        <f t="shared" si="85"/>
        <v>6</v>
      </c>
      <c r="AB140" s="47">
        <f t="shared" si="86"/>
        <v>49.862558937729034</v>
      </c>
      <c r="AC140" s="44">
        <f t="shared" si="87"/>
        <v>12.600000000000001</v>
      </c>
      <c r="AD140" s="48">
        <f t="shared" si="88"/>
        <v>6.625</v>
      </c>
      <c r="AE140" s="44">
        <f t="shared" si="89"/>
        <v>37.799999999999997</v>
      </c>
      <c r="AF140" s="47">
        <f t="shared" si="90"/>
        <v>114</v>
      </c>
      <c r="AG140" s="49">
        <f t="shared" si="91"/>
        <v>2.7142857142857144</v>
      </c>
      <c r="AH140" s="69">
        <f t="shared" si="92"/>
        <v>3.5</v>
      </c>
      <c r="AI140" s="46">
        <f t="shared" si="93"/>
        <v>9.6211275016187408</v>
      </c>
      <c r="AJ140" s="44">
        <f t="shared" si="94"/>
        <v>6</v>
      </c>
      <c r="AK140" s="47">
        <f t="shared" si="95"/>
        <v>49.862558937729034</v>
      </c>
      <c r="AL140" s="44">
        <f t="shared" si="96"/>
        <v>6</v>
      </c>
      <c r="AM140" s="48">
        <f t="shared" si="97"/>
        <v>7.41240157480315</v>
      </c>
      <c r="AN140" s="44">
        <f t="shared" si="98"/>
        <v>24</v>
      </c>
      <c r="AO140" s="47">
        <f t="shared" si="99"/>
        <v>96</v>
      </c>
      <c r="AP140" s="54">
        <f t="shared" si="100"/>
        <v>2.2857142857142856</v>
      </c>
      <c r="AQ140" s="69">
        <f t="shared" si="101"/>
        <v>3.5</v>
      </c>
      <c r="AR140" s="46">
        <f t="shared" si="102"/>
        <v>9.6211275016187408</v>
      </c>
      <c r="AS140" s="44">
        <f t="shared" si="103"/>
        <v>6</v>
      </c>
      <c r="AT140" s="47">
        <f t="shared" si="104"/>
        <v>49.862558937729034</v>
      </c>
      <c r="AU140" s="44">
        <f t="shared" si="105"/>
        <v>12</v>
      </c>
      <c r="AV140" s="48">
        <f t="shared" si="106"/>
        <v>6.625</v>
      </c>
      <c r="AW140" s="44">
        <f t="shared" si="82"/>
        <v>24</v>
      </c>
      <c r="AX140" s="44">
        <f t="shared" si="107"/>
        <v>6</v>
      </c>
      <c r="AY140" s="44">
        <f t="shared" si="108"/>
        <v>12</v>
      </c>
      <c r="AZ140" s="47">
        <f t="shared" si="109"/>
        <v>120</v>
      </c>
      <c r="BA140" s="49">
        <f t="shared" si="110"/>
        <v>2.8571428571428572</v>
      </c>
      <c r="BB140" s="69">
        <f t="shared" si="111"/>
        <v>3.5</v>
      </c>
      <c r="BC140" s="46">
        <f t="shared" si="112"/>
        <v>9.6211275016187408</v>
      </c>
      <c r="BD140" s="44">
        <f t="shared" si="113"/>
        <v>6</v>
      </c>
      <c r="BE140" s="47">
        <f t="shared" si="114"/>
        <v>49.862558937729034</v>
      </c>
      <c r="BF140" s="44">
        <f t="shared" si="115"/>
        <v>6</v>
      </c>
      <c r="BG140" s="48">
        <f t="shared" si="116"/>
        <v>7.41240157480315</v>
      </c>
      <c r="BH140" s="48">
        <f t="shared" si="117"/>
        <v>12</v>
      </c>
      <c r="BI140" s="44">
        <f t="shared" si="118"/>
        <v>6</v>
      </c>
      <c r="BJ140" s="44">
        <f t="shared" si="119"/>
        <v>12</v>
      </c>
      <c r="BK140" s="44">
        <f t="shared" si="120"/>
        <v>102</v>
      </c>
      <c r="BL140" s="49">
        <f t="shared" si="121"/>
        <v>2.4285714285714284</v>
      </c>
    </row>
    <row r="141" spans="5:64" x14ac:dyDescent="0.25">
      <c r="E141" s="33">
        <f t="shared" si="122"/>
        <v>36</v>
      </c>
      <c r="F141" s="33">
        <v>72</v>
      </c>
      <c r="G141" s="33">
        <v>71.25</v>
      </c>
      <c r="H141" s="33">
        <v>71</v>
      </c>
      <c r="I141" s="33">
        <v>70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>
        <v>72</v>
      </c>
      <c r="U141" s="33">
        <f t="shared" si="123"/>
        <v>36</v>
      </c>
      <c r="X141" s="38">
        <v>137</v>
      </c>
      <c r="Y141" s="69">
        <f t="shared" si="83"/>
        <v>3.5</v>
      </c>
      <c r="Z141" s="46">
        <f t="shared" si="84"/>
        <v>9.6211275016187408</v>
      </c>
      <c r="AA141" s="44">
        <f t="shared" si="85"/>
        <v>6</v>
      </c>
      <c r="AB141" s="47">
        <f t="shared" si="86"/>
        <v>49.862558937729034</v>
      </c>
      <c r="AC141" s="44">
        <f t="shared" si="87"/>
        <v>12.600000000000001</v>
      </c>
      <c r="AD141" s="48">
        <f t="shared" si="88"/>
        <v>6.625</v>
      </c>
      <c r="AE141" s="44">
        <f t="shared" si="89"/>
        <v>37.799999999999997</v>
      </c>
      <c r="AF141" s="47">
        <f t="shared" si="90"/>
        <v>114</v>
      </c>
      <c r="AG141" s="49">
        <f t="shared" si="91"/>
        <v>2.7142857142857144</v>
      </c>
      <c r="AH141" s="69">
        <f t="shared" si="92"/>
        <v>3.5</v>
      </c>
      <c r="AI141" s="46">
        <f t="shared" si="93"/>
        <v>9.6211275016187408</v>
      </c>
      <c r="AJ141" s="44">
        <f t="shared" si="94"/>
        <v>6</v>
      </c>
      <c r="AK141" s="47">
        <f t="shared" si="95"/>
        <v>49.862558937729034</v>
      </c>
      <c r="AL141" s="44">
        <f t="shared" si="96"/>
        <v>6</v>
      </c>
      <c r="AM141" s="48">
        <f t="shared" si="97"/>
        <v>7.41240157480315</v>
      </c>
      <c r="AN141" s="44">
        <f t="shared" si="98"/>
        <v>24</v>
      </c>
      <c r="AO141" s="47">
        <f t="shared" si="99"/>
        <v>96</v>
      </c>
      <c r="AP141" s="54">
        <f t="shared" si="100"/>
        <v>2.2857142857142856</v>
      </c>
      <c r="AQ141" s="69">
        <f t="shared" si="101"/>
        <v>3.5</v>
      </c>
      <c r="AR141" s="46">
        <f t="shared" si="102"/>
        <v>9.6211275016187408</v>
      </c>
      <c r="AS141" s="44">
        <f t="shared" si="103"/>
        <v>6</v>
      </c>
      <c r="AT141" s="47">
        <f t="shared" si="104"/>
        <v>49.862558937729034</v>
      </c>
      <c r="AU141" s="44">
        <f t="shared" si="105"/>
        <v>12</v>
      </c>
      <c r="AV141" s="48">
        <f t="shared" si="106"/>
        <v>6.625</v>
      </c>
      <c r="AW141" s="44">
        <f t="shared" si="82"/>
        <v>24</v>
      </c>
      <c r="AX141" s="44">
        <f t="shared" si="107"/>
        <v>6</v>
      </c>
      <c r="AY141" s="44">
        <f t="shared" si="108"/>
        <v>12</v>
      </c>
      <c r="AZ141" s="47">
        <f t="shared" si="109"/>
        <v>120</v>
      </c>
      <c r="BA141" s="49">
        <f t="shared" si="110"/>
        <v>2.8571428571428572</v>
      </c>
      <c r="BB141" s="69">
        <f t="shared" si="111"/>
        <v>3.5</v>
      </c>
      <c r="BC141" s="46">
        <f t="shared" si="112"/>
        <v>9.6211275016187408</v>
      </c>
      <c r="BD141" s="44">
        <f t="shared" si="113"/>
        <v>6</v>
      </c>
      <c r="BE141" s="47">
        <f t="shared" si="114"/>
        <v>49.862558937729034</v>
      </c>
      <c r="BF141" s="44">
        <f t="shared" si="115"/>
        <v>6</v>
      </c>
      <c r="BG141" s="48">
        <f t="shared" si="116"/>
        <v>7.41240157480315</v>
      </c>
      <c r="BH141" s="48">
        <f t="shared" si="117"/>
        <v>12</v>
      </c>
      <c r="BI141" s="44">
        <f t="shared" si="118"/>
        <v>6</v>
      </c>
      <c r="BJ141" s="44">
        <f t="shared" si="119"/>
        <v>12</v>
      </c>
      <c r="BK141" s="44">
        <f t="shared" si="120"/>
        <v>102</v>
      </c>
      <c r="BL141" s="49">
        <f t="shared" si="121"/>
        <v>2.4285714285714284</v>
      </c>
    </row>
    <row r="142" spans="5:64" x14ac:dyDescent="0.25">
      <c r="E142" s="33">
        <f t="shared" si="122"/>
        <v>37</v>
      </c>
      <c r="F142" s="33">
        <v>78</v>
      </c>
      <c r="G142" s="33">
        <v>77.25</v>
      </c>
      <c r="H142" s="33">
        <v>77</v>
      </c>
      <c r="I142" s="33">
        <v>76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>
        <v>78</v>
      </c>
      <c r="U142" s="33">
        <f t="shared" si="123"/>
        <v>37</v>
      </c>
      <c r="X142" s="38">
        <v>138</v>
      </c>
      <c r="Y142" s="69">
        <f t="shared" si="83"/>
        <v>3.5</v>
      </c>
      <c r="Z142" s="46">
        <f t="shared" si="84"/>
        <v>9.6211275016187408</v>
      </c>
      <c r="AA142" s="44">
        <f t="shared" si="85"/>
        <v>6</v>
      </c>
      <c r="AB142" s="47">
        <f t="shared" si="86"/>
        <v>49.862558937729034</v>
      </c>
      <c r="AC142" s="44">
        <f t="shared" si="87"/>
        <v>12.600000000000001</v>
      </c>
      <c r="AD142" s="48">
        <f t="shared" si="88"/>
        <v>6.625</v>
      </c>
      <c r="AE142" s="44">
        <f t="shared" si="89"/>
        <v>37.799999999999997</v>
      </c>
      <c r="AF142" s="47">
        <f t="shared" si="90"/>
        <v>114</v>
      </c>
      <c r="AG142" s="49">
        <f t="shared" si="91"/>
        <v>2.7142857142857144</v>
      </c>
      <c r="AH142" s="69">
        <f t="shared" si="92"/>
        <v>3.5</v>
      </c>
      <c r="AI142" s="46">
        <f t="shared" si="93"/>
        <v>9.6211275016187408</v>
      </c>
      <c r="AJ142" s="44">
        <f t="shared" si="94"/>
        <v>6</v>
      </c>
      <c r="AK142" s="47">
        <f t="shared" si="95"/>
        <v>49.862558937729034</v>
      </c>
      <c r="AL142" s="44">
        <f t="shared" si="96"/>
        <v>6</v>
      </c>
      <c r="AM142" s="48">
        <f t="shared" si="97"/>
        <v>7.41240157480315</v>
      </c>
      <c r="AN142" s="44">
        <f t="shared" si="98"/>
        <v>24</v>
      </c>
      <c r="AO142" s="47">
        <f t="shared" si="99"/>
        <v>96</v>
      </c>
      <c r="AP142" s="54">
        <f t="shared" si="100"/>
        <v>2.2857142857142856</v>
      </c>
      <c r="AQ142" s="69">
        <f t="shared" si="101"/>
        <v>3.5</v>
      </c>
      <c r="AR142" s="46">
        <f t="shared" si="102"/>
        <v>9.6211275016187408</v>
      </c>
      <c r="AS142" s="44">
        <f t="shared" si="103"/>
        <v>6</v>
      </c>
      <c r="AT142" s="47">
        <f t="shared" si="104"/>
        <v>49.862558937729034</v>
      </c>
      <c r="AU142" s="44">
        <f t="shared" si="105"/>
        <v>12</v>
      </c>
      <c r="AV142" s="48">
        <f t="shared" si="106"/>
        <v>6.625</v>
      </c>
      <c r="AW142" s="44">
        <f t="shared" si="82"/>
        <v>24</v>
      </c>
      <c r="AX142" s="44">
        <f t="shared" si="107"/>
        <v>6</v>
      </c>
      <c r="AY142" s="44">
        <f t="shared" si="108"/>
        <v>12</v>
      </c>
      <c r="AZ142" s="47">
        <f t="shared" si="109"/>
        <v>120</v>
      </c>
      <c r="BA142" s="49">
        <f t="shared" si="110"/>
        <v>2.8571428571428572</v>
      </c>
      <c r="BB142" s="69">
        <f t="shared" si="111"/>
        <v>3.5</v>
      </c>
      <c r="BC142" s="46">
        <f t="shared" si="112"/>
        <v>9.6211275016187408</v>
      </c>
      <c r="BD142" s="44">
        <f t="shared" si="113"/>
        <v>6</v>
      </c>
      <c r="BE142" s="47">
        <f t="shared" si="114"/>
        <v>49.862558937729034</v>
      </c>
      <c r="BF142" s="44">
        <f t="shared" si="115"/>
        <v>6</v>
      </c>
      <c r="BG142" s="48">
        <f t="shared" si="116"/>
        <v>7.41240157480315</v>
      </c>
      <c r="BH142" s="48">
        <f t="shared" si="117"/>
        <v>12</v>
      </c>
      <c r="BI142" s="44">
        <f t="shared" si="118"/>
        <v>6</v>
      </c>
      <c r="BJ142" s="44">
        <f t="shared" si="119"/>
        <v>12</v>
      </c>
      <c r="BK142" s="44">
        <f t="shared" si="120"/>
        <v>102</v>
      </c>
      <c r="BL142" s="49">
        <f t="shared" si="121"/>
        <v>2.4285714285714284</v>
      </c>
    </row>
    <row r="143" spans="5:64" x14ac:dyDescent="0.25">
      <c r="E143" s="33">
        <f t="shared" si="122"/>
        <v>38</v>
      </c>
      <c r="F143" s="33">
        <v>84</v>
      </c>
      <c r="G143" s="33">
        <v>83.25</v>
      </c>
      <c r="H143" s="33">
        <v>83</v>
      </c>
      <c r="I143" s="33">
        <v>82</v>
      </c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>
        <v>84</v>
      </c>
      <c r="U143" s="33">
        <f t="shared" si="123"/>
        <v>38</v>
      </c>
      <c r="X143" s="38">
        <v>139</v>
      </c>
      <c r="Y143" s="69">
        <f t="shared" si="83"/>
        <v>3.5</v>
      </c>
      <c r="Z143" s="46">
        <f t="shared" si="84"/>
        <v>9.6211275016187408</v>
      </c>
      <c r="AA143" s="44">
        <f t="shared" si="85"/>
        <v>6</v>
      </c>
      <c r="AB143" s="47">
        <f t="shared" si="86"/>
        <v>49.862558937729034</v>
      </c>
      <c r="AC143" s="44">
        <f t="shared" si="87"/>
        <v>12.600000000000001</v>
      </c>
      <c r="AD143" s="48">
        <f t="shared" si="88"/>
        <v>6.625</v>
      </c>
      <c r="AE143" s="44">
        <f t="shared" si="89"/>
        <v>37.799999999999997</v>
      </c>
      <c r="AF143" s="47">
        <f t="shared" si="90"/>
        <v>114</v>
      </c>
      <c r="AG143" s="49">
        <f t="shared" si="91"/>
        <v>2.7142857142857144</v>
      </c>
      <c r="AH143" s="69">
        <f t="shared" si="92"/>
        <v>3.5</v>
      </c>
      <c r="AI143" s="46">
        <f t="shared" si="93"/>
        <v>9.6211275016187408</v>
      </c>
      <c r="AJ143" s="44">
        <f t="shared" si="94"/>
        <v>6</v>
      </c>
      <c r="AK143" s="47">
        <f t="shared" si="95"/>
        <v>49.862558937729034</v>
      </c>
      <c r="AL143" s="44">
        <f t="shared" si="96"/>
        <v>6</v>
      </c>
      <c r="AM143" s="48">
        <f t="shared" si="97"/>
        <v>7.41240157480315</v>
      </c>
      <c r="AN143" s="44">
        <f t="shared" si="98"/>
        <v>24</v>
      </c>
      <c r="AO143" s="47">
        <f t="shared" si="99"/>
        <v>96</v>
      </c>
      <c r="AP143" s="54">
        <f t="shared" si="100"/>
        <v>2.2857142857142856</v>
      </c>
      <c r="AQ143" s="69">
        <f t="shared" si="101"/>
        <v>3.5</v>
      </c>
      <c r="AR143" s="46">
        <f t="shared" si="102"/>
        <v>9.6211275016187408</v>
      </c>
      <c r="AS143" s="44">
        <f t="shared" si="103"/>
        <v>6</v>
      </c>
      <c r="AT143" s="47">
        <f t="shared" si="104"/>
        <v>49.862558937729034</v>
      </c>
      <c r="AU143" s="44">
        <f t="shared" si="105"/>
        <v>12</v>
      </c>
      <c r="AV143" s="48">
        <f t="shared" si="106"/>
        <v>6.625</v>
      </c>
      <c r="AW143" s="44">
        <f t="shared" si="82"/>
        <v>24</v>
      </c>
      <c r="AX143" s="44">
        <f t="shared" si="107"/>
        <v>6</v>
      </c>
      <c r="AY143" s="44">
        <f t="shared" si="108"/>
        <v>12</v>
      </c>
      <c r="AZ143" s="47">
        <f t="shared" si="109"/>
        <v>120</v>
      </c>
      <c r="BA143" s="49">
        <f t="shared" si="110"/>
        <v>2.8571428571428572</v>
      </c>
      <c r="BB143" s="69">
        <f t="shared" si="111"/>
        <v>3.5</v>
      </c>
      <c r="BC143" s="46">
        <f t="shared" si="112"/>
        <v>9.6211275016187408</v>
      </c>
      <c r="BD143" s="44">
        <f t="shared" si="113"/>
        <v>6</v>
      </c>
      <c r="BE143" s="47">
        <f t="shared" si="114"/>
        <v>49.862558937729034</v>
      </c>
      <c r="BF143" s="44">
        <f t="shared" si="115"/>
        <v>6</v>
      </c>
      <c r="BG143" s="48">
        <f t="shared" si="116"/>
        <v>7.41240157480315</v>
      </c>
      <c r="BH143" s="48">
        <f t="shared" si="117"/>
        <v>12</v>
      </c>
      <c r="BI143" s="44">
        <f t="shared" si="118"/>
        <v>6</v>
      </c>
      <c r="BJ143" s="44">
        <f t="shared" si="119"/>
        <v>12</v>
      </c>
      <c r="BK143" s="44">
        <f t="shared" si="120"/>
        <v>102</v>
      </c>
      <c r="BL143" s="49">
        <f t="shared" si="121"/>
        <v>2.4285714285714284</v>
      </c>
    </row>
    <row r="144" spans="5:64" x14ac:dyDescent="0.25">
      <c r="E144" s="33">
        <f t="shared" si="122"/>
        <v>39</v>
      </c>
      <c r="F144" s="33">
        <v>90</v>
      </c>
      <c r="G144" s="33">
        <v>89.25</v>
      </c>
      <c r="H144" s="33">
        <v>89</v>
      </c>
      <c r="I144" s="33">
        <v>88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>
        <v>90</v>
      </c>
      <c r="U144" s="33">
        <f t="shared" si="123"/>
        <v>39</v>
      </c>
      <c r="X144" s="38">
        <v>140</v>
      </c>
      <c r="Y144" s="69">
        <f t="shared" si="83"/>
        <v>3.5</v>
      </c>
      <c r="Z144" s="46">
        <f t="shared" si="84"/>
        <v>9.6211275016187408</v>
      </c>
      <c r="AA144" s="44">
        <f t="shared" si="85"/>
        <v>6</v>
      </c>
      <c r="AB144" s="47">
        <f t="shared" si="86"/>
        <v>49.862558937729034</v>
      </c>
      <c r="AC144" s="44">
        <f t="shared" si="87"/>
        <v>12.600000000000001</v>
      </c>
      <c r="AD144" s="48">
        <f t="shared" si="88"/>
        <v>6.625</v>
      </c>
      <c r="AE144" s="44">
        <f t="shared" si="89"/>
        <v>37.799999999999997</v>
      </c>
      <c r="AF144" s="47">
        <f t="shared" si="90"/>
        <v>114</v>
      </c>
      <c r="AG144" s="49">
        <f t="shared" si="91"/>
        <v>2.7142857142857144</v>
      </c>
      <c r="AH144" s="69">
        <f t="shared" si="92"/>
        <v>3.5</v>
      </c>
      <c r="AI144" s="46">
        <f t="shared" si="93"/>
        <v>9.6211275016187408</v>
      </c>
      <c r="AJ144" s="44">
        <f t="shared" si="94"/>
        <v>6</v>
      </c>
      <c r="AK144" s="47">
        <f t="shared" si="95"/>
        <v>49.862558937729034</v>
      </c>
      <c r="AL144" s="44">
        <f t="shared" si="96"/>
        <v>6</v>
      </c>
      <c r="AM144" s="48">
        <f t="shared" si="97"/>
        <v>7.41240157480315</v>
      </c>
      <c r="AN144" s="44">
        <f t="shared" si="98"/>
        <v>24</v>
      </c>
      <c r="AO144" s="47">
        <f t="shared" si="99"/>
        <v>96</v>
      </c>
      <c r="AP144" s="54">
        <f t="shared" si="100"/>
        <v>2.2857142857142856</v>
      </c>
      <c r="AQ144" s="69">
        <f t="shared" si="101"/>
        <v>3.5</v>
      </c>
      <c r="AR144" s="46">
        <f t="shared" si="102"/>
        <v>9.6211275016187408</v>
      </c>
      <c r="AS144" s="44">
        <f t="shared" si="103"/>
        <v>6</v>
      </c>
      <c r="AT144" s="47">
        <f t="shared" si="104"/>
        <v>49.862558937729034</v>
      </c>
      <c r="AU144" s="44">
        <f t="shared" si="105"/>
        <v>12</v>
      </c>
      <c r="AV144" s="48">
        <f t="shared" si="106"/>
        <v>6.625</v>
      </c>
      <c r="AW144" s="44">
        <f t="shared" si="82"/>
        <v>24</v>
      </c>
      <c r="AX144" s="44">
        <f t="shared" si="107"/>
        <v>6</v>
      </c>
      <c r="AY144" s="44">
        <f t="shared" si="108"/>
        <v>12</v>
      </c>
      <c r="AZ144" s="47">
        <f t="shared" si="109"/>
        <v>120</v>
      </c>
      <c r="BA144" s="49">
        <f t="shared" si="110"/>
        <v>2.8571428571428572</v>
      </c>
      <c r="BB144" s="69">
        <f t="shared" si="111"/>
        <v>3.5</v>
      </c>
      <c r="BC144" s="46">
        <f t="shared" si="112"/>
        <v>9.6211275016187408</v>
      </c>
      <c r="BD144" s="44">
        <f t="shared" si="113"/>
        <v>6</v>
      </c>
      <c r="BE144" s="47">
        <f t="shared" si="114"/>
        <v>49.862558937729034</v>
      </c>
      <c r="BF144" s="44">
        <f t="shared" si="115"/>
        <v>6</v>
      </c>
      <c r="BG144" s="48">
        <f t="shared" si="116"/>
        <v>7.41240157480315</v>
      </c>
      <c r="BH144" s="48">
        <f t="shared" si="117"/>
        <v>12</v>
      </c>
      <c r="BI144" s="44">
        <f t="shared" si="118"/>
        <v>6</v>
      </c>
      <c r="BJ144" s="44">
        <f t="shared" si="119"/>
        <v>12</v>
      </c>
      <c r="BK144" s="44">
        <f t="shared" si="120"/>
        <v>102</v>
      </c>
      <c r="BL144" s="49">
        <f t="shared" si="121"/>
        <v>2.4285714285714284</v>
      </c>
    </row>
    <row r="145" spans="5:64" x14ac:dyDescent="0.25">
      <c r="E145" s="33">
        <f t="shared" si="122"/>
        <v>40</v>
      </c>
      <c r="F145" s="33">
        <v>96</v>
      </c>
      <c r="G145" s="33">
        <v>95.25</v>
      </c>
      <c r="H145" s="33">
        <v>95</v>
      </c>
      <c r="I145" s="33">
        <v>94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>
        <v>96</v>
      </c>
      <c r="U145" s="33">
        <f t="shared" si="123"/>
        <v>40</v>
      </c>
      <c r="X145" s="38">
        <v>141</v>
      </c>
      <c r="Y145" s="69">
        <f t="shared" si="83"/>
        <v>3.5</v>
      </c>
      <c r="Z145" s="46">
        <f t="shared" si="84"/>
        <v>9.6211275016187408</v>
      </c>
      <c r="AA145" s="44">
        <f t="shared" si="85"/>
        <v>6</v>
      </c>
      <c r="AB145" s="47">
        <f t="shared" si="86"/>
        <v>49.862558937729034</v>
      </c>
      <c r="AC145" s="44">
        <f t="shared" si="87"/>
        <v>12.600000000000001</v>
      </c>
      <c r="AD145" s="48">
        <f t="shared" si="88"/>
        <v>6.625</v>
      </c>
      <c r="AE145" s="44">
        <f t="shared" si="89"/>
        <v>37.799999999999997</v>
      </c>
      <c r="AF145" s="47">
        <f t="shared" si="90"/>
        <v>114</v>
      </c>
      <c r="AG145" s="49">
        <f t="shared" si="91"/>
        <v>2.7142857142857144</v>
      </c>
      <c r="AH145" s="69">
        <f t="shared" si="92"/>
        <v>3.5</v>
      </c>
      <c r="AI145" s="46">
        <f t="shared" si="93"/>
        <v>9.6211275016187408</v>
      </c>
      <c r="AJ145" s="44">
        <f t="shared" si="94"/>
        <v>6</v>
      </c>
      <c r="AK145" s="47">
        <f t="shared" si="95"/>
        <v>49.862558937729034</v>
      </c>
      <c r="AL145" s="44">
        <f t="shared" si="96"/>
        <v>6</v>
      </c>
      <c r="AM145" s="48">
        <f t="shared" si="97"/>
        <v>7.41240157480315</v>
      </c>
      <c r="AN145" s="44">
        <f t="shared" si="98"/>
        <v>24</v>
      </c>
      <c r="AO145" s="47">
        <f t="shared" si="99"/>
        <v>96</v>
      </c>
      <c r="AP145" s="54">
        <f t="shared" si="100"/>
        <v>2.2857142857142856</v>
      </c>
      <c r="AQ145" s="69">
        <f t="shared" si="101"/>
        <v>3.5</v>
      </c>
      <c r="AR145" s="46">
        <f t="shared" si="102"/>
        <v>9.6211275016187408</v>
      </c>
      <c r="AS145" s="44">
        <f t="shared" si="103"/>
        <v>6</v>
      </c>
      <c r="AT145" s="47">
        <f t="shared" si="104"/>
        <v>49.862558937729034</v>
      </c>
      <c r="AU145" s="44">
        <f t="shared" si="105"/>
        <v>12</v>
      </c>
      <c r="AV145" s="48">
        <f t="shared" si="106"/>
        <v>6.625</v>
      </c>
      <c r="AW145" s="44">
        <f t="shared" si="82"/>
        <v>24</v>
      </c>
      <c r="AX145" s="44">
        <f t="shared" si="107"/>
        <v>6</v>
      </c>
      <c r="AY145" s="44">
        <f t="shared" si="108"/>
        <v>12</v>
      </c>
      <c r="AZ145" s="47">
        <f t="shared" si="109"/>
        <v>120</v>
      </c>
      <c r="BA145" s="49">
        <f t="shared" si="110"/>
        <v>2.8571428571428572</v>
      </c>
      <c r="BB145" s="69">
        <f t="shared" si="111"/>
        <v>3.5</v>
      </c>
      <c r="BC145" s="46">
        <f t="shared" si="112"/>
        <v>9.6211275016187408</v>
      </c>
      <c r="BD145" s="44">
        <f t="shared" si="113"/>
        <v>6</v>
      </c>
      <c r="BE145" s="47">
        <f t="shared" si="114"/>
        <v>49.862558937729034</v>
      </c>
      <c r="BF145" s="44">
        <f t="shared" si="115"/>
        <v>6</v>
      </c>
      <c r="BG145" s="48">
        <f t="shared" si="116"/>
        <v>7.41240157480315</v>
      </c>
      <c r="BH145" s="48">
        <f t="shared" si="117"/>
        <v>12</v>
      </c>
      <c r="BI145" s="44">
        <f t="shared" si="118"/>
        <v>6</v>
      </c>
      <c r="BJ145" s="44">
        <f t="shared" si="119"/>
        <v>12</v>
      </c>
      <c r="BK145" s="44">
        <f t="shared" si="120"/>
        <v>102</v>
      </c>
      <c r="BL145" s="49">
        <f t="shared" si="121"/>
        <v>2.4285714285714284</v>
      </c>
    </row>
    <row r="146" spans="5:64" x14ac:dyDescent="0.25">
      <c r="E146" s="33">
        <f t="shared" si="122"/>
        <v>41</v>
      </c>
      <c r="F146" s="33">
        <v>102</v>
      </c>
      <c r="G146" s="33">
        <v>101.25</v>
      </c>
      <c r="H146" s="33">
        <v>101</v>
      </c>
      <c r="I146" s="33">
        <v>100</v>
      </c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>
        <v>102</v>
      </c>
      <c r="U146" s="33">
        <f t="shared" si="123"/>
        <v>41</v>
      </c>
      <c r="X146" s="38">
        <v>142</v>
      </c>
      <c r="Y146" s="69">
        <f t="shared" si="83"/>
        <v>3.5</v>
      </c>
      <c r="Z146" s="46">
        <f t="shared" si="84"/>
        <v>9.6211275016187408</v>
      </c>
      <c r="AA146" s="44">
        <f t="shared" si="85"/>
        <v>6</v>
      </c>
      <c r="AB146" s="47">
        <f t="shared" si="86"/>
        <v>49.862558937729034</v>
      </c>
      <c r="AC146" s="44">
        <f t="shared" si="87"/>
        <v>12.600000000000001</v>
      </c>
      <c r="AD146" s="48">
        <f t="shared" si="88"/>
        <v>6.625</v>
      </c>
      <c r="AE146" s="44">
        <f t="shared" si="89"/>
        <v>37.799999999999997</v>
      </c>
      <c r="AF146" s="47">
        <f t="shared" si="90"/>
        <v>114</v>
      </c>
      <c r="AG146" s="49">
        <f t="shared" si="91"/>
        <v>2.7142857142857144</v>
      </c>
      <c r="AH146" s="69">
        <f t="shared" si="92"/>
        <v>3.5</v>
      </c>
      <c r="AI146" s="46">
        <f t="shared" si="93"/>
        <v>9.6211275016187408</v>
      </c>
      <c r="AJ146" s="44">
        <f t="shared" si="94"/>
        <v>6</v>
      </c>
      <c r="AK146" s="47">
        <f t="shared" si="95"/>
        <v>49.862558937729034</v>
      </c>
      <c r="AL146" s="44">
        <f t="shared" si="96"/>
        <v>6</v>
      </c>
      <c r="AM146" s="48">
        <f t="shared" si="97"/>
        <v>7.41240157480315</v>
      </c>
      <c r="AN146" s="44">
        <f t="shared" si="98"/>
        <v>24</v>
      </c>
      <c r="AO146" s="47">
        <f t="shared" si="99"/>
        <v>96</v>
      </c>
      <c r="AP146" s="54">
        <f t="shared" si="100"/>
        <v>2.2857142857142856</v>
      </c>
      <c r="AQ146" s="69">
        <f t="shared" si="101"/>
        <v>3.5</v>
      </c>
      <c r="AR146" s="46">
        <f t="shared" si="102"/>
        <v>9.6211275016187408</v>
      </c>
      <c r="AS146" s="44">
        <f t="shared" si="103"/>
        <v>6</v>
      </c>
      <c r="AT146" s="47">
        <f t="shared" si="104"/>
        <v>49.862558937729034</v>
      </c>
      <c r="AU146" s="44">
        <f t="shared" si="105"/>
        <v>12</v>
      </c>
      <c r="AV146" s="48">
        <f t="shared" si="106"/>
        <v>6.625</v>
      </c>
      <c r="AW146" s="44">
        <f t="shared" si="82"/>
        <v>24</v>
      </c>
      <c r="AX146" s="44">
        <f t="shared" si="107"/>
        <v>6</v>
      </c>
      <c r="AY146" s="44">
        <f t="shared" si="108"/>
        <v>12</v>
      </c>
      <c r="AZ146" s="47">
        <f t="shared" si="109"/>
        <v>120</v>
      </c>
      <c r="BA146" s="49">
        <f t="shared" si="110"/>
        <v>2.8571428571428572</v>
      </c>
      <c r="BB146" s="69">
        <f t="shared" si="111"/>
        <v>3.5</v>
      </c>
      <c r="BC146" s="46">
        <f t="shared" si="112"/>
        <v>9.6211275016187408</v>
      </c>
      <c r="BD146" s="44">
        <f t="shared" si="113"/>
        <v>6</v>
      </c>
      <c r="BE146" s="47">
        <f t="shared" si="114"/>
        <v>49.862558937729034</v>
      </c>
      <c r="BF146" s="44">
        <f t="shared" si="115"/>
        <v>6</v>
      </c>
      <c r="BG146" s="48">
        <f t="shared" si="116"/>
        <v>7.41240157480315</v>
      </c>
      <c r="BH146" s="48">
        <f t="shared" si="117"/>
        <v>12</v>
      </c>
      <c r="BI146" s="44">
        <f t="shared" si="118"/>
        <v>6</v>
      </c>
      <c r="BJ146" s="44">
        <f t="shared" si="119"/>
        <v>12</v>
      </c>
      <c r="BK146" s="44">
        <f t="shared" si="120"/>
        <v>102</v>
      </c>
      <c r="BL146" s="49">
        <f t="shared" si="121"/>
        <v>2.4285714285714284</v>
      </c>
    </row>
    <row r="147" spans="5:64" x14ac:dyDescent="0.25">
      <c r="E147" s="33">
        <f t="shared" si="122"/>
        <v>42</v>
      </c>
      <c r="F147" s="33">
        <v>108</v>
      </c>
      <c r="G147" s="33">
        <v>107.25</v>
      </c>
      <c r="H147" s="33">
        <v>107</v>
      </c>
      <c r="I147" s="33">
        <v>106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>
        <v>108</v>
      </c>
      <c r="U147" s="33">
        <f t="shared" si="123"/>
        <v>42</v>
      </c>
      <c r="X147" s="38">
        <v>143</v>
      </c>
      <c r="Y147" s="69">
        <f t="shared" si="83"/>
        <v>3.5</v>
      </c>
      <c r="Z147" s="46">
        <f t="shared" si="84"/>
        <v>9.6211275016187408</v>
      </c>
      <c r="AA147" s="44">
        <f t="shared" si="85"/>
        <v>6</v>
      </c>
      <c r="AB147" s="47">
        <f t="shared" si="86"/>
        <v>49.862558937729034</v>
      </c>
      <c r="AC147" s="44">
        <f t="shared" si="87"/>
        <v>12.600000000000001</v>
      </c>
      <c r="AD147" s="48">
        <f t="shared" si="88"/>
        <v>6.625</v>
      </c>
      <c r="AE147" s="44">
        <f t="shared" si="89"/>
        <v>37.799999999999997</v>
      </c>
      <c r="AF147" s="47">
        <f t="shared" si="90"/>
        <v>114</v>
      </c>
      <c r="AG147" s="49">
        <f t="shared" si="91"/>
        <v>2.7142857142857144</v>
      </c>
      <c r="AH147" s="69">
        <f t="shared" si="92"/>
        <v>3.5</v>
      </c>
      <c r="AI147" s="46">
        <f t="shared" si="93"/>
        <v>9.6211275016187408</v>
      </c>
      <c r="AJ147" s="44">
        <f t="shared" si="94"/>
        <v>6</v>
      </c>
      <c r="AK147" s="47">
        <f t="shared" si="95"/>
        <v>49.862558937729034</v>
      </c>
      <c r="AL147" s="44">
        <f t="shared" si="96"/>
        <v>6</v>
      </c>
      <c r="AM147" s="48">
        <f t="shared" si="97"/>
        <v>7.41240157480315</v>
      </c>
      <c r="AN147" s="44">
        <f t="shared" si="98"/>
        <v>24</v>
      </c>
      <c r="AO147" s="47">
        <f t="shared" si="99"/>
        <v>96</v>
      </c>
      <c r="AP147" s="54">
        <f t="shared" si="100"/>
        <v>2.2857142857142856</v>
      </c>
      <c r="AQ147" s="69">
        <f t="shared" si="101"/>
        <v>3.5</v>
      </c>
      <c r="AR147" s="46">
        <f t="shared" si="102"/>
        <v>9.6211275016187408</v>
      </c>
      <c r="AS147" s="44">
        <f t="shared" si="103"/>
        <v>6</v>
      </c>
      <c r="AT147" s="47">
        <f t="shared" si="104"/>
        <v>49.862558937729034</v>
      </c>
      <c r="AU147" s="44">
        <f t="shared" si="105"/>
        <v>12</v>
      </c>
      <c r="AV147" s="48">
        <f t="shared" si="106"/>
        <v>6.625</v>
      </c>
      <c r="AW147" s="44">
        <f t="shared" si="82"/>
        <v>24</v>
      </c>
      <c r="AX147" s="44">
        <f t="shared" si="107"/>
        <v>6</v>
      </c>
      <c r="AY147" s="44">
        <f t="shared" si="108"/>
        <v>12</v>
      </c>
      <c r="AZ147" s="47">
        <f t="shared" si="109"/>
        <v>120</v>
      </c>
      <c r="BA147" s="49">
        <f t="shared" si="110"/>
        <v>2.8571428571428572</v>
      </c>
      <c r="BB147" s="69">
        <f t="shared" si="111"/>
        <v>3.5</v>
      </c>
      <c r="BC147" s="46">
        <f t="shared" si="112"/>
        <v>9.6211275016187408</v>
      </c>
      <c r="BD147" s="44">
        <f t="shared" si="113"/>
        <v>6</v>
      </c>
      <c r="BE147" s="47">
        <f t="shared" si="114"/>
        <v>49.862558937729034</v>
      </c>
      <c r="BF147" s="44">
        <f t="shared" si="115"/>
        <v>6</v>
      </c>
      <c r="BG147" s="48">
        <f t="shared" si="116"/>
        <v>7.41240157480315</v>
      </c>
      <c r="BH147" s="48">
        <f t="shared" si="117"/>
        <v>12</v>
      </c>
      <c r="BI147" s="44">
        <f t="shared" si="118"/>
        <v>6</v>
      </c>
      <c r="BJ147" s="44">
        <f t="shared" si="119"/>
        <v>12</v>
      </c>
      <c r="BK147" s="44">
        <f t="shared" si="120"/>
        <v>102</v>
      </c>
      <c r="BL147" s="49">
        <f t="shared" si="121"/>
        <v>2.4285714285714284</v>
      </c>
    </row>
    <row r="148" spans="5:64" x14ac:dyDescent="0.25">
      <c r="E148" s="33">
        <f t="shared" si="122"/>
        <v>43</v>
      </c>
      <c r="F148" s="33">
        <v>114</v>
      </c>
      <c r="G148" s="33">
        <v>113.25</v>
      </c>
      <c r="H148" s="33">
        <v>113</v>
      </c>
      <c r="I148" s="33">
        <v>112</v>
      </c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>
        <v>114</v>
      </c>
      <c r="U148" s="33">
        <f t="shared" si="123"/>
        <v>43</v>
      </c>
      <c r="X148" s="38">
        <v>144</v>
      </c>
      <c r="Y148" s="69">
        <f t="shared" si="83"/>
        <v>3.5</v>
      </c>
      <c r="Z148" s="46">
        <f t="shared" si="84"/>
        <v>9.6211275016187408</v>
      </c>
      <c r="AA148" s="44">
        <f t="shared" si="85"/>
        <v>6</v>
      </c>
      <c r="AB148" s="47">
        <f t="shared" si="86"/>
        <v>49.862558937729034</v>
      </c>
      <c r="AC148" s="44">
        <f t="shared" si="87"/>
        <v>12.600000000000001</v>
      </c>
      <c r="AD148" s="48">
        <f t="shared" si="88"/>
        <v>6.625</v>
      </c>
      <c r="AE148" s="44">
        <f t="shared" si="89"/>
        <v>37.799999999999997</v>
      </c>
      <c r="AF148" s="47">
        <f t="shared" si="90"/>
        <v>114</v>
      </c>
      <c r="AG148" s="49">
        <f t="shared" si="91"/>
        <v>2.7142857142857144</v>
      </c>
      <c r="AH148" s="69">
        <f t="shared" si="92"/>
        <v>3.5</v>
      </c>
      <c r="AI148" s="46">
        <f t="shared" si="93"/>
        <v>9.6211275016187408</v>
      </c>
      <c r="AJ148" s="44">
        <f t="shared" si="94"/>
        <v>6</v>
      </c>
      <c r="AK148" s="47">
        <f t="shared" si="95"/>
        <v>49.862558937729034</v>
      </c>
      <c r="AL148" s="44">
        <f t="shared" si="96"/>
        <v>6</v>
      </c>
      <c r="AM148" s="48">
        <f t="shared" si="97"/>
        <v>7.41240157480315</v>
      </c>
      <c r="AN148" s="44">
        <f t="shared" si="98"/>
        <v>24</v>
      </c>
      <c r="AO148" s="47">
        <f t="shared" si="99"/>
        <v>96</v>
      </c>
      <c r="AP148" s="54">
        <f t="shared" si="100"/>
        <v>2.2857142857142856</v>
      </c>
      <c r="AQ148" s="69">
        <f t="shared" si="101"/>
        <v>3.5</v>
      </c>
      <c r="AR148" s="46">
        <f t="shared" si="102"/>
        <v>9.6211275016187408</v>
      </c>
      <c r="AS148" s="44">
        <f t="shared" si="103"/>
        <v>6</v>
      </c>
      <c r="AT148" s="47">
        <f t="shared" si="104"/>
        <v>49.862558937729034</v>
      </c>
      <c r="AU148" s="44">
        <f t="shared" si="105"/>
        <v>12</v>
      </c>
      <c r="AV148" s="48">
        <f t="shared" si="106"/>
        <v>6.625</v>
      </c>
      <c r="AW148" s="44">
        <f t="shared" si="82"/>
        <v>24</v>
      </c>
      <c r="AX148" s="44">
        <f t="shared" si="107"/>
        <v>6</v>
      </c>
      <c r="AY148" s="44">
        <f t="shared" si="108"/>
        <v>12</v>
      </c>
      <c r="AZ148" s="47">
        <f t="shared" si="109"/>
        <v>120</v>
      </c>
      <c r="BA148" s="49">
        <f t="shared" si="110"/>
        <v>2.8571428571428572</v>
      </c>
      <c r="BB148" s="69">
        <f t="shared" si="111"/>
        <v>3.5</v>
      </c>
      <c r="BC148" s="46">
        <f t="shared" si="112"/>
        <v>9.6211275016187408</v>
      </c>
      <c r="BD148" s="44">
        <f t="shared" si="113"/>
        <v>6</v>
      </c>
      <c r="BE148" s="47">
        <f t="shared" si="114"/>
        <v>49.862558937729034</v>
      </c>
      <c r="BF148" s="44">
        <f t="shared" si="115"/>
        <v>6</v>
      </c>
      <c r="BG148" s="48">
        <f t="shared" si="116"/>
        <v>7.41240157480315</v>
      </c>
      <c r="BH148" s="48">
        <f t="shared" si="117"/>
        <v>12</v>
      </c>
      <c r="BI148" s="44">
        <f t="shared" si="118"/>
        <v>6</v>
      </c>
      <c r="BJ148" s="44">
        <f t="shared" si="119"/>
        <v>12</v>
      </c>
      <c r="BK148" s="44">
        <f t="shared" si="120"/>
        <v>102</v>
      </c>
      <c r="BL148" s="49">
        <f t="shared" si="121"/>
        <v>2.4285714285714284</v>
      </c>
    </row>
    <row r="149" spans="5:64" x14ac:dyDescent="0.25">
      <c r="E149" s="33">
        <f t="shared" si="122"/>
        <v>44</v>
      </c>
      <c r="F149" s="33">
        <v>120</v>
      </c>
      <c r="G149" s="33">
        <v>119.25</v>
      </c>
      <c r="H149" s="33">
        <v>119</v>
      </c>
      <c r="I149" s="33">
        <v>118</v>
      </c>
      <c r="J149" s="33"/>
      <c r="K149" s="33"/>
      <c r="L149" s="33"/>
      <c r="M149" s="32"/>
      <c r="N149" s="33"/>
      <c r="O149" s="33"/>
      <c r="P149" s="33"/>
      <c r="Q149" s="33"/>
      <c r="R149" s="33"/>
      <c r="S149" s="33"/>
      <c r="T149" s="33">
        <v>120</v>
      </c>
      <c r="U149" s="33">
        <f t="shared" si="123"/>
        <v>44</v>
      </c>
      <c r="X149" s="38">
        <v>145</v>
      </c>
      <c r="Y149" s="69">
        <f t="shared" si="83"/>
        <v>3.5</v>
      </c>
      <c r="Z149" s="46">
        <f t="shared" si="84"/>
        <v>9.6211275016187408</v>
      </c>
      <c r="AA149" s="44">
        <f t="shared" si="85"/>
        <v>6</v>
      </c>
      <c r="AB149" s="47">
        <f t="shared" si="86"/>
        <v>49.862558937729034</v>
      </c>
      <c r="AC149" s="44">
        <f t="shared" si="87"/>
        <v>12.600000000000001</v>
      </c>
      <c r="AD149" s="48">
        <f t="shared" si="88"/>
        <v>6.625</v>
      </c>
      <c r="AE149" s="44">
        <f t="shared" si="89"/>
        <v>37.799999999999997</v>
      </c>
      <c r="AF149" s="47">
        <f t="shared" si="90"/>
        <v>114</v>
      </c>
      <c r="AG149" s="49">
        <f t="shared" si="91"/>
        <v>2.7142857142857144</v>
      </c>
      <c r="AH149" s="69">
        <f t="shared" si="92"/>
        <v>3.5</v>
      </c>
      <c r="AI149" s="46">
        <f t="shared" si="93"/>
        <v>9.6211275016187408</v>
      </c>
      <c r="AJ149" s="44">
        <f t="shared" si="94"/>
        <v>6</v>
      </c>
      <c r="AK149" s="47">
        <f t="shared" si="95"/>
        <v>49.862558937729034</v>
      </c>
      <c r="AL149" s="44">
        <f t="shared" si="96"/>
        <v>6</v>
      </c>
      <c r="AM149" s="48">
        <f t="shared" si="97"/>
        <v>7.41240157480315</v>
      </c>
      <c r="AN149" s="44">
        <f t="shared" si="98"/>
        <v>24</v>
      </c>
      <c r="AO149" s="47">
        <f t="shared" si="99"/>
        <v>96</v>
      </c>
      <c r="AP149" s="54">
        <f t="shared" si="100"/>
        <v>2.2857142857142856</v>
      </c>
      <c r="AQ149" s="69">
        <f t="shared" si="101"/>
        <v>3.5</v>
      </c>
      <c r="AR149" s="46">
        <f t="shared" si="102"/>
        <v>9.6211275016187408</v>
      </c>
      <c r="AS149" s="44">
        <f t="shared" si="103"/>
        <v>6</v>
      </c>
      <c r="AT149" s="47">
        <f t="shared" si="104"/>
        <v>49.862558937729034</v>
      </c>
      <c r="AU149" s="44">
        <f t="shared" si="105"/>
        <v>12</v>
      </c>
      <c r="AV149" s="48">
        <f t="shared" si="106"/>
        <v>6.625</v>
      </c>
      <c r="AW149" s="44">
        <f t="shared" si="82"/>
        <v>24</v>
      </c>
      <c r="AX149" s="44">
        <f t="shared" si="107"/>
        <v>6</v>
      </c>
      <c r="AY149" s="44">
        <f t="shared" si="108"/>
        <v>12</v>
      </c>
      <c r="AZ149" s="47">
        <f t="shared" si="109"/>
        <v>120</v>
      </c>
      <c r="BA149" s="49">
        <f t="shared" si="110"/>
        <v>2.8571428571428572</v>
      </c>
      <c r="BB149" s="69">
        <f t="shared" si="111"/>
        <v>3.5</v>
      </c>
      <c r="BC149" s="46">
        <f t="shared" si="112"/>
        <v>9.6211275016187408</v>
      </c>
      <c r="BD149" s="44">
        <f t="shared" si="113"/>
        <v>6</v>
      </c>
      <c r="BE149" s="47">
        <f t="shared" si="114"/>
        <v>49.862558937729034</v>
      </c>
      <c r="BF149" s="44">
        <f t="shared" si="115"/>
        <v>6</v>
      </c>
      <c r="BG149" s="48">
        <f t="shared" si="116"/>
        <v>7.41240157480315</v>
      </c>
      <c r="BH149" s="48">
        <f t="shared" si="117"/>
        <v>12</v>
      </c>
      <c r="BI149" s="44">
        <f t="shared" si="118"/>
        <v>6</v>
      </c>
      <c r="BJ149" s="44">
        <f t="shared" si="119"/>
        <v>12</v>
      </c>
      <c r="BK149" s="44">
        <f t="shared" si="120"/>
        <v>102</v>
      </c>
      <c r="BL149" s="49">
        <f t="shared" si="121"/>
        <v>2.4285714285714284</v>
      </c>
    </row>
    <row r="150" spans="5:64" x14ac:dyDescent="0.25">
      <c r="X150" s="38">
        <v>146</v>
      </c>
      <c r="Y150" s="69">
        <f t="shared" si="83"/>
        <v>3.5</v>
      </c>
      <c r="Z150" s="46">
        <f t="shared" si="84"/>
        <v>9.6211275016187408</v>
      </c>
      <c r="AA150" s="44">
        <f t="shared" si="85"/>
        <v>6</v>
      </c>
      <c r="AB150" s="47">
        <f t="shared" si="86"/>
        <v>49.862558937729034</v>
      </c>
      <c r="AC150" s="44">
        <f t="shared" si="87"/>
        <v>12.600000000000001</v>
      </c>
      <c r="AD150" s="48">
        <f t="shared" si="88"/>
        <v>6.625</v>
      </c>
      <c r="AE150" s="44">
        <f t="shared" si="89"/>
        <v>37.799999999999997</v>
      </c>
      <c r="AF150" s="47">
        <f t="shared" si="90"/>
        <v>114</v>
      </c>
      <c r="AG150" s="49">
        <f t="shared" si="91"/>
        <v>2.7142857142857144</v>
      </c>
      <c r="AH150" s="69">
        <f t="shared" si="92"/>
        <v>3.5</v>
      </c>
      <c r="AI150" s="46">
        <f t="shared" si="93"/>
        <v>9.6211275016187408</v>
      </c>
      <c r="AJ150" s="44">
        <f t="shared" si="94"/>
        <v>6</v>
      </c>
      <c r="AK150" s="47">
        <f t="shared" si="95"/>
        <v>49.862558937729034</v>
      </c>
      <c r="AL150" s="44">
        <f t="shared" si="96"/>
        <v>6</v>
      </c>
      <c r="AM150" s="48">
        <f t="shared" si="97"/>
        <v>7.41240157480315</v>
      </c>
      <c r="AN150" s="44">
        <f t="shared" si="98"/>
        <v>24</v>
      </c>
      <c r="AO150" s="47">
        <f t="shared" si="99"/>
        <v>96</v>
      </c>
      <c r="AP150" s="54">
        <f t="shared" si="100"/>
        <v>2.2857142857142856</v>
      </c>
      <c r="AQ150" s="69">
        <f t="shared" si="101"/>
        <v>3.5</v>
      </c>
      <c r="AR150" s="46">
        <f t="shared" si="102"/>
        <v>9.6211275016187408</v>
      </c>
      <c r="AS150" s="44">
        <f t="shared" si="103"/>
        <v>6</v>
      </c>
      <c r="AT150" s="47">
        <f t="shared" si="104"/>
        <v>49.862558937729034</v>
      </c>
      <c r="AU150" s="44">
        <f t="shared" si="105"/>
        <v>12</v>
      </c>
      <c r="AV150" s="48">
        <f t="shared" si="106"/>
        <v>6.625</v>
      </c>
      <c r="AW150" s="44">
        <f t="shared" si="82"/>
        <v>24</v>
      </c>
      <c r="AX150" s="44">
        <f t="shared" si="107"/>
        <v>6</v>
      </c>
      <c r="AY150" s="44">
        <f t="shared" si="108"/>
        <v>12</v>
      </c>
      <c r="AZ150" s="47">
        <f t="shared" si="109"/>
        <v>120</v>
      </c>
      <c r="BA150" s="49">
        <f t="shared" si="110"/>
        <v>2.8571428571428572</v>
      </c>
      <c r="BB150" s="69">
        <f t="shared" si="111"/>
        <v>3.5</v>
      </c>
      <c r="BC150" s="46">
        <f t="shared" si="112"/>
        <v>9.6211275016187408</v>
      </c>
      <c r="BD150" s="44">
        <f t="shared" si="113"/>
        <v>6</v>
      </c>
      <c r="BE150" s="47">
        <f t="shared" si="114"/>
        <v>49.862558937729034</v>
      </c>
      <c r="BF150" s="44">
        <f t="shared" si="115"/>
        <v>6</v>
      </c>
      <c r="BG150" s="48">
        <f t="shared" si="116"/>
        <v>7.41240157480315</v>
      </c>
      <c r="BH150" s="48">
        <f t="shared" si="117"/>
        <v>12</v>
      </c>
      <c r="BI150" s="44">
        <f t="shared" si="118"/>
        <v>6</v>
      </c>
      <c r="BJ150" s="44">
        <f t="shared" si="119"/>
        <v>12</v>
      </c>
      <c r="BK150" s="44">
        <f t="shared" si="120"/>
        <v>102</v>
      </c>
      <c r="BL150" s="49">
        <f t="shared" si="121"/>
        <v>2.4285714285714284</v>
      </c>
    </row>
    <row r="151" spans="5:64" x14ac:dyDescent="0.25">
      <c r="X151" s="38">
        <v>147</v>
      </c>
      <c r="Y151" s="69">
        <f t="shared" si="83"/>
        <v>3.5</v>
      </c>
      <c r="Z151" s="46">
        <f t="shared" si="84"/>
        <v>9.6211275016187408</v>
      </c>
      <c r="AA151" s="44">
        <f t="shared" si="85"/>
        <v>6</v>
      </c>
      <c r="AB151" s="47">
        <f t="shared" si="86"/>
        <v>49.862558937729034</v>
      </c>
      <c r="AC151" s="44">
        <f t="shared" si="87"/>
        <v>12.600000000000001</v>
      </c>
      <c r="AD151" s="48">
        <f t="shared" si="88"/>
        <v>6.625</v>
      </c>
      <c r="AE151" s="44">
        <f t="shared" si="89"/>
        <v>37.799999999999997</v>
      </c>
      <c r="AF151" s="47">
        <f t="shared" si="90"/>
        <v>114</v>
      </c>
      <c r="AG151" s="49">
        <f t="shared" si="91"/>
        <v>2.7142857142857144</v>
      </c>
      <c r="AH151" s="69">
        <f t="shared" si="92"/>
        <v>3.5</v>
      </c>
      <c r="AI151" s="46">
        <f t="shared" si="93"/>
        <v>9.6211275016187408</v>
      </c>
      <c r="AJ151" s="44">
        <f t="shared" si="94"/>
        <v>6</v>
      </c>
      <c r="AK151" s="47">
        <f t="shared" si="95"/>
        <v>49.862558937729034</v>
      </c>
      <c r="AL151" s="44">
        <f t="shared" si="96"/>
        <v>6</v>
      </c>
      <c r="AM151" s="48">
        <f t="shared" si="97"/>
        <v>7.41240157480315</v>
      </c>
      <c r="AN151" s="44">
        <f t="shared" si="98"/>
        <v>24</v>
      </c>
      <c r="AO151" s="47">
        <f t="shared" si="99"/>
        <v>96</v>
      </c>
      <c r="AP151" s="54">
        <f t="shared" si="100"/>
        <v>2.2857142857142856</v>
      </c>
      <c r="AQ151" s="69">
        <f t="shared" si="101"/>
        <v>3.5</v>
      </c>
      <c r="AR151" s="46">
        <f t="shared" si="102"/>
        <v>9.6211275016187408</v>
      </c>
      <c r="AS151" s="44">
        <f t="shared" si="103"/>
        <v>6</v>
      </c>
      <c r="AT151" s="47">
        <f t="shared" si="104"/>
        <v>49.862558937729034</v>
      </c>
      <c r="AU151" s="44">
        <f t="shared" si="105"/>
        <v>12</v>
      </c>
      <c r="AV151" s="48">
        <f t="shared" si="106"/>
        <v>6.625</v>
      </c>
      <c r="AW151" s="44">
        <f t="shared" si="82"/>
        <v>24</v>
      </c>
      <c r="AX151" s="44">
        <f t="shared" si="107"/>
        <v>6</v>
      </c>
      <c r="AY151" s="44">
        <f t="shared" si="108"/>
        <v>12</v>
      </c>
      <c r="AZ151" s="47">
        <f t="shared" si="109"/>
        <v>120</v>
      </c>
      <c r="BA151" s="49">
        <f t="shared" si="110"/>
        <v>2.8571428571428572</v>
      </c>
      <c r="BB151" s="69">
        <f t="shared" si="111"/>
        <v>3.5</v>
      </c>
      <c r="BC151" s="46">
        <f t="shared" si="112"/>
        <v>9.6211275016187408</v>
      </c>
      <c r="BD151" s="44">
        <f t="shared" si="113"/>
        <v>6</v>
      </c>
      <c r="BE151" s="47">
        <f t="shared" si="114"/>
        <v>49.862558937729034</v>
      </c>
      <c r="BF151" s="44">
        <f t="shared" si="115"/>
        <v>6</v>
      </c>
      <c r="BG151" s="48">
        <f t="shared" si="116"/>
        <v>7.41240157480315</v>
      </c>
      <c r="BH151" s="48">
        <f t="shared" si="117"/>
        <v>12</v>
      </c>
      <c r="BI151" s="44">
        <f t="shared" si="118"/>
        <v>6</v>
      </c>
      <c r="BJ151" s="44">
        <f t="shared" si="119"/>
        <v>12</v>
      </c>
      <c r="BK151" s="44">
        <f t="shared" si="120"/>
        <v>102</v>
      </c>
      <c r="BL151" s="49">
        <f t="shared" si="121"/>
        <v>2.4285714285714284</v>
      </c>
    </row>
    <row r="152" spans="5:64" x14ac:dyDescent="0.25">
      <c r="X152" s="38">
        <v>148</v>
      </c>
      <c r="Y152" s="69">
        <f t="shared" si="83"/>
        <v>3.5</v>
      </c>
      <c r="Z152" s="46">
        <f t="shared" si="84"/>
        <v>9.6211275016187408</v>
      </c>
      <c r="AA152" s="44">
        <f t="shared" si="85"/>
        <v>6</v>
      </c>
      <c r="AB152" s="47">
        <f t="shared" si="86"/>
        <v>49.862558937729034</v>
      </c>
      <c r="AC152" s="44">
        <f t="shared" si="87"/>
        <v>12.600000000000001</v>
      </c>
      <c r="AD152" s="48">
        <f t="shared" si="88"/>
        <v>6.625</v>
      </c>
      <c r="AE152" s="44">
        <f t="shared" si="89"/>
        <v>37.799999999999997</v>
      </c>
      <c r="AF152" s="47">
        <f t="shared" si="90"/>
        <v>114</v>
      </c>
      <c r="AG152" s="49">
        <f t="shared" si="91"/>
        <v>2.7142857142857144</v>
      </c>
      <c r="AH152" s="69">
        <f t="shared" si="92"/>
        <v>3.5</v>
      </c>
      <c r="AI152" s="46">
        <f t="shared" si="93"/>
        <v>9.6211275016187408</v>
      </c>
      <c r="AJ152" s="44">
        <f t="shared" si="94"/>
        <v>6</v>
      </c>
      <c r="AK152" s="47">
        <f t="shared" si="95"/>
        <v>49.862558937729034</v>
      </c>
      <c r="AL152" s="44">
        <f t="shared" si="96"/>
        <v>6</v>
      </c>
      <c r="AM152" s="48">
        <f t="shared" si="97"/>
        <v>7.41240157480315</v>
      </c>
      <c r="AN152" s="44">
        <f t="shared" si="98"/>
        <v>24</v>
      </c>
      <c r="AO152" s="47">
        <f t="shared" si="99"/>
        <v>96</v>
      </c>
      <c r="AP152" s="54">
        <f t="shared" si="100"/>
        <v>2.2857142857142856</v>
      </c>
      <c r="AQ152" s="69">
        <f t="shared" si="101"/>
        <v>3.5</v>
      </c>
      <c r="AR152" s="46">
        <f t="shared" si="102"/>
        <v>9.6211275016187408</v>
      </c>
      <c r="AS152" s="44">
        <f t="shared" si="103"/>
        <v>6</v>
      </c>
      <c r="AT152" s="47">
        <f t="shared" si="104"/>
        <v>49.862558937729034</v>
      </c>
      <c r="AU152" s="44">
        <f t="shared" si="105"/>
        <v>12</v>
      </c>
      <c r="AV152" s="48">
        <f t="shared" si="106"/>
        <v>6.625</v>
      </c>
      <c r="AW152" s="44">
        <f t="shared" si="82"/>
        <v>24</v>
      </c>
      <c r="AX152" s="44">
        <f t="shared" si="107"/>
        <v>6</v>
      </c>
      <c r="AY152" s="44">
        <f t="shared" si="108"/>
        <v>12</v>
      </c>
      <c r="AZ152" s="47">
        <f t="shared" si="109"/>
        <v>120</v>
      </c>
      <c r="BA152" s="49">
        <f t="shared" si="110"/>
        <v>2.8571428571428572</v>
      </c>
      <c r="BB152" s="69">
        <f t="shared" si="111"/>
        <v>3.5</v>
      </c>
      <c r="BC152" s="46">
        <f t="shared" si="112"/>
        <v>9.6211275016187408</v>
      </c>
      <c r="BD152" s="44">
        <f t="shared" si="113"/>
        <v>6</v>
      </c>
      <c r="BE152" s="47">
        <f t="shared" si="114"/>
        <v>49.862558937729034</v>
      </c>
      <c r="BF152" s="44">
        <f t="shared" si="115"/>
        <v>6</v>
      </c>
      <c r="BG152" s="48">
        <f t="shared" si="116"/>
        <v>7.41240157480315</v>
      </c>
      <c r="BH152" s="48">
        <f t="shared" si="117"/>
        <v>12</v>
      </c>
      <c r="BI152" s="44">
        <f t="shared" si="118"/>
        <v>6</v>
      </c>
      <c r="BJ152" s="44">
        <f t="shared" si="119"/>
        <v>12</v>
      </c>
      <c r="BK152" s="44">
        <f t="shared" si="120"/>
        <v>102</v>
      </c>
      <c r="BL152" s="49">
        <f t="shared" si="121"/>
        <v>2.4285714285714284</v>
      </c>
    </row>
    <row r="153" spans="5:64" x14ac:dyDescent="0.25">
      <c r="X153" s="38">
        <v>149</v>
      </c>
      <c r="Y153" s="69">
        <f t="shared" si="83"/>
        <v>3.5</v>
      </c>
      <c r="Z153" s="46">
        <f t="shared" si="84"/>
        <v>9.6211275016187408</v>
      </c>
      <c r="AA153" s="44">
        <f t="shared" si="85"/>
        <v>6</v>
      </c>
      <c r="AB153" s="47">
        <f t="shared" si="86"/>
        <v>49.862558937729034</v>
      </c>
      <c r="AC153" s="44">
        <f t="shared" si="87"/>
        <v>12.600000000000001</v>
      </c>
      <c r="AD153" s="48">
        <f t="shared" si="88"/>
        <v>6.625</v>
      </c>
      <c r="AE153" s="44">
        <f t="shared" si="89"/>
        <v>37.799999999999997</v>
      </c>
      <c r="AF153" s="47">
        <f t="shared" si="90"/>
        <v>114</v>
      </c>
      <c r="AG153" s="49">
        <f t="shared" si="91"/>
        <v>2.7142857142857144</v>
      </c>
      <c r="AH153" s="69">
        <f t="shared" si="92"/>
        <v>3.5</v>
      </c>
      <c r="AI153" s="46">
        <f t="shared" si="93"/>
        <v>9.6211275016187408</v>
      </c>
      <c r="AJ153" s="44">
        <f t="shared" si="94"/>
        <v>6</v>
      </c>
      <c r="AK153" s="47">
        <f t="shared" si="95"/>
        <v>49.862558937729034</v>
      </c>
      <c r="AL153" s="44">
        <f t="shared" si="96"/>
        <v>6</v>
      </c>
      <c r="AM153" s="48">
        <f t="shared" si="97"/>
        <v>7.41240157480315</v>
      </c>
      <c r="AN153" s="44">
        <f t="shared" si="98"/>
        <v>24</v>
      </c>
      <c r="AO153" s="47">
        <f t="shared" si="99"/>
        <v>96</v>
      </c>
      <c r="AP153" s="54">
        <f t="shared" si="100"/>
        <v>2.2857142857142856</v>
      </c>
      <c r="AQ153" s="69">
        <f t="shared" si="101"/>
        <v>3.5</v>
      </c>
      <c r="AR153" s="46">
        <f t="shared" si="102"/>
        <v>9.6211275016187408</v>
      </c>
      <c r="AS153" s="44">
        <f t="shared" si="103"/>
        <v>6</v>
      </c>
      <c r="AT153" s="47">
        <f t="shared" si="104"/>
        <v>49.862558937729034</v>
      </c>
      <c r="AU153" s="44">
        <f t="shared" si="105"/>
        <v>12</v>
      </c>
      <c r="AV153" s="48">
        <f t="shared" si="106"/>
        <v>6.625</v>
      </c>
      <c r="AW153" s="44">
        <f t="shared" si="82"/>
        <v>24</v>
      </c>
      <c r="AX153" s="44">
        <f t="shared" si="107"/>
        <v>6</v>
      </c>
      <c r="AY153" s="44">
        <f t="shared" si="108"/>
        <v>12</v>
      </c>
      <c r="AZ153" s="47">
        <f t="shared" si="109"/>
        <v>120</v>
      </c>
      <c r="BA153" s="49">
        <f t="shared" si="110"/>
        <v>2.8571428571428572</v>
      </c>
      <c r="BB153" s="69">
        <f t="shared" si="111"/>
        <v>3.5</v>
      </c>
      <c r="BC153" s="46">
        <f t="shared" si="112"/>
        <v>9.6211275016187408</v>
      </c>
      <c r="BD153" s="44">
        <f t="shared" si="113"/>
        <v>6</v>
      </c>
      <c r="BE153" s="47">
        <f t="shared" si="114"/>
        <v>49.862558937729034</v>
      </c>
      <c r="BF153" s="44">
        <f t="shared" si="115"/>
        <v>6</v>
      </c>
      <c r="BG153" s="48">
        <f t="shared" si="116"/>
        <v>7.41240157480315</v>
      </c>
      <c r="BH153" s="48">
        <f t="shared" si="117"/>
        <v>12</v>
      </c>
      <c r="BI153" s="44">
        <f t="shared" si="118"/>
        <v>6</v>
      </c>
      <c r="BJ153" s="44">
        <f t="shared" si="119"/>
        <v>12</v>
      </c>
      <c r="BK153" s="44">
        <f t="shared" si="120"/>
        <v>102</v>
      </c>
      <c r="BL153" s="49">
        <f t="shared" si="121"/>
        <v>2.4285714285714284</v>
      </c>
    </row>
    <row r="154" spans="5:64" x14ac:dyDescent="0.25">
      <c r="X154" s="38">
        <v>150</v>
      </c>
      <c r="Y154" s="69">
        <f t="shared" si="83"/>
        <v>3.5</v>
      </c>
      <c r="Z154" s="46">
        <f t="shared" si="84"/>
        <v>9.6211275016187408</v>
      </c>
      <c r="AA154" s="44">
        <f t="shared" si="85"/>
        <v>6</v>
      </c>
      <c r="AB154" s="47">
        <f t="shared" si="86"/>
        <v>49.862558937729034</v>
      </c>
      <c r="AC154" s="44">
        <f t="shared" si="87"/>
        <v>12.600000000000001</v>
      </c>
      <c r="AD154" s="48">
        <f t="shared" si="88"/>
        <v>6.625</v>
      </c>
      <c r="AE154" s="44">
        <f t="shared" si="89"/>
        <v>37.799999999999997</v>
      </c>
      <c r="AF154" s="47">
        <f t="shared" si="90"/>
        <v>114</v>
      </c>
      <c r="AG154" s="49">
        <f t="shared" si="91"/>
        <v>2.7142857142857144</v>
      </c>
      <c r="AH154" s="69">
        <f t="shared" si="92"/>
        <v>3.5</v>
      </c>
      <c r="AI154" s="46">
        <f t="shared" si="93"/>
        <v>9.6211275016187408</v>
      </c>
      <c r="AJ154" s="44">
        <f t="shared" si="94"/>
        <v>6</v>
      </c>
      <c r="AK154" s="47">
        <f t="shared" si="95"/>
        <v>49.862558937729034</v>
      </c>
      <c r="AL154" s="44">
        <f t="shared" si="96"/>
        <v>6</v>
      </c>
      <c r="AM154" s="48">
        <f t="shared" si="97"/>
        <v>7.41240157480315</v>
      </c>
      <c r="AN154" s="44">
        <f t="shared" si="98"/>
        <v>24</v>
      </c>
      <c r="AO154" s="47">
        <f t="shared" si="99"/>
        <v>96</v>
      </c>
      <c r="AP154" s="54">
        <f t="shared" si="100"/>
        <v>2.2857142857142856</v>
      </c>
      <c r="AQ154" s="69">
        <f t="shared" si="101"/>
        <v>3.5</v>
      </c>
      <c r="AR154" s="46">
        <f t="shared" si="102"/>
        <v>9.6211275016187408</v>
      </c>
      <c r="AS154" s="44">
        <f t="shared" si="103"/>
        <v>6</v>
      </c>
      <c r="AT154" s="47">
        <f t="shared" si="104"/>
        <v>49.862558937729034</v>
      </c>
      <c r="AU154" s="44">
        <f t="shared" si="105"/>
        <v>12</v>
      </c>
      <c r="AV154" s="48">
        <f t="shared" si="106"/>
        <v>6.625</v>
      </c>
      <c r="AW154" s="44">
        <f t="shared" si="82"/>
        <v>24</v>
      </c>
      <c r="AX154" s="44">
        <f t="shared" si="107"/>
        <v>6</v>
      </c>
      <c r="AY154" s="44">
        <f t="shared" si="108"/>
        <v>12</v>
      </c>
      <c r="AZ154" s="47">
        <f t="shared" si="109"/>
        <v>120</v>
      </c>
      <c r="BA154" s="49">
        <f t="shared" si="110"/>
        <v>2.8571428571428572</v>
      </c>
      <c r="BB154" s="69">
        <f t="shared" si="111"/>
        <v>3.5</v>
      </c>
      <c r="BC154" s="46">
        <f t="shared" si="112"/>
        <v>9.6211275016187408</v>
      </c>
      <c r="BD154" s="44">
        <f t="shared" si="113"/>
        <v>6</v>
      </c>
      <c r="BE154" s="47">
        <f t="shared" si="114"/>
        <v>49.862558937729034</v>
      </c>
      <c r="BF154" s="44">
        <f t="shared" si="115"/>
        <v>6</v>
      </c>
      <c r="BG154" s="48">
        <f t="shared" si="116"/>
        <v>7.41240157480315</v>
      </c>
      <c r="BH154" s="48">
        <f t="shared" si="117"/>
        <v>12</v>
      </c>
      <c r="BI154" s="44">
        <f t="shared" si="118"/>
        <v>6</v>
      </c>
      <c r="BJ154" s="44">
        <f t="shared" si="119"/>
        <v>12</v>
      </c>
      <c r="BK154" s="44">
        <f t="shared" si="120"/>
        <v>102</v>
      </c>
      <c r="BL154" s="49">
        <f t="shared" si="121"/>
        <v>2.4285714285714284</v>
      </c>
    </row>
    <row r="155" spans="5:64" x14ac:dyDescent="0.25">
      <c r="X155" s="38">
        <v>151</v>
      </c>
      <c r="Y155" s="69">
        <f t="shared" si="83"/>
        <v>3.5</v>
      </c>
      <c r="Z155" s="46">
        <f t="shared" si="84"/>
        <v>9.6211275016187408</v>
      </c>
      <c r="AA155" s="44">
        <f t="shared" si="85"/>
        <v>6</v>
      </c>
      <c r="AB155" s="47">
        <f t="shared" si="86"/>
        <v>49.862558937729034</v>
      </c>
      <c r="AC155" s="44">
        <f t="shared" si="87"/>
        <v>12.600000000000001</v>
      </c>
      <c r="AD155" s="48">
        <f t="shared" si="88"/>
        <v>6.625</v>
      </c>
      <c r="AE155" s="44">
        <f t="shared" si="89"/>
        <v>37.799999999999997</v>
      </c>
      <c r="AF155" s="47">
        <f t="shared" si="90"/>
        <v>114</v>
      </c>
      <c r="AG155" s="49">
        <f t="shared" si="91"/>
        <v>2.7142857142857144</v>
      </c>
      <c r="AH155" s="69">
        <f t="shared" si="92"/>
        <v>3.5</v>
      </c>
      <c r="AI155" s="46">
        <f t="shared" si="93"/>
        <v>9.6211275016187408</v>
      </c>
      <c r="AJ155" s="44">
        <f t="shared" si="94"/>
        <v>6</v>
      </c>
      <c r="AK155" s="47">
        <f t="shared" si="95"/>
        <v>49.862558937729034</v>
      </c>
      <c r="AL155" s="44">
        <f t="shared" si="96"/>
        <v>6</v>
      </c>
      <c r="AM155" s="48">
        <f t="shared" si="97"/>
        <v>7.41240157480315</v>
      </c>
      <c r="AN155" s="44">
        <f t="shared" si="98"/>
        <v>24</v>
      </c>
      <c r="AO155" s="47">
        <f t="shared" si="99"/>
        <v>96</v>
      </c>
      <c r="AP155" s="54">
        <f t="shared" si="100"/>
        <v>2.2857142857142856</v>
      </c>
      <c r="AQ155" s="69">
        <f t="shared" si="101"/>
        <v>3.5</v>
      </c>
      <c r="AR155" s="46">
        <f t="shared" si="102"/>
        <v>9.6211275016187408</v>
      </c>
      <c r="AS155" s="44">
        <f t="shared" si="103"/>
        <v>6</v>
      </c>
      <c r="AT155" s="47">
        <f t="shared" si="104"/>
        <v>49.862558937729034</v>
      </c>
      <c r="AU155" s="44">
        <f t="shared" si="105"/>
        <v>12</v>
      </c>
      <c r="AV155" s="48">
        <f t="shared" si="106"/>
        <v>6.625</v>
      </c>
      <c r="AW155" s="44">
        <f t="shared" si="82"/>
        <v>24</v>
      </c>
      <c r="AX155" s="44">
        <f t="shared" si="107"/>
        <v>6</v>
      </c>
      <c r="AY155" s="44">
        <f t="shared" si="108"/>
        <v>12</v>
      </c>
      <c r="AZ155" s="47">
        <f t="shared" si="109"/>
        <v>120</v>
      </c>
      <c r="BA155" s="49">
        <f t="shared" si="110"/>
        <v>2.8571428571428572</v>
      </c>
      <c r="BB155" s="69">
        <f t="shared" si="111"/>
        <v>3.5</v>
      </c>
      <c r="BC155" s="46">
        <f t="shared" si="112"/>
        <v>9.6211275016187408</v>
      </c>
      <c r="BD155" s="44">
        <f t="shared" si="113"/>
        <v>6</v>
      </c>
      <c r="BE155" s="47">
        <f t="shared" si="114"/>
        <v>49.862558937729034</v>
      </c>
      <c r="BF155" s="44">
        <f t="shared" si="115"/>
        <v>6</v>
      </c>
      <c r="BG155" s="48">
        <f t="shared" si="116"/>
        <v>7.41240157480315</v>
      </c>
      <c r="BH155" s="48">
        <f t="shared" si="117"/>
        <v>12</v>
      </c>
      <c r="BI155" s="44">
        <f t="shared" si="118"/>
        <v>6</v>
      </c>
      <c r="BJ155" s="44">
        <f t="shared" si="119"/>
        <v>12</v>
      </c>
      <c r="BK155" s="44">
        <f t="shared" si="120"/>
        <v>102</v>
      </c>
      <c r="BL155" s="49">
        <f t="shared" si="121"/>
        <v>2.4285714285714284</v>
      </c>
    </row>
    <row r="156" spans="5:64" x14ac:dyDescent="0.25">
      <c r="X156" s="38">
        <v>152</v>
      </c>
      <c r="Y156" s="69">
        <f t="shared" si="83"/>
        <v>3.5</v>
      </c>
      <c r="Z156" s="46">
        <f t="shared" si="84"/>
        <v>9.6211275016187408</v>
      </c>
      <c r="AA156" s="44">
        <f t="shared" si="85"/>
        <v>6</v>
      </c>
      <c r="AB156" s="47">
        <f t="shared" si="86"/>
        <v>49.862558937729034</v>
      </c>
      <c r="AC156" s="44">
        <f t="shared" si="87"/>
        <v>12.600000000000001</v>
      </c>
      <c r="AD156" s="48">
        <f t="shared" si="88"/>
        <v>6.625</v>
      </c>
      <c r="AE156" s="44">
        <f t="shared" si="89"/>
        <v>37.799999999999997</v>
      </c>
      <c r="AF156" s="47">
        <f t="shared" si="90"/>
        <v>114</v>
      </c>
      <c r="AG156" s="49">
        <f t="shared" si="91"/>
        <v>2.7142857142857144</v>
      </c>
      <c r="AH156" s="69">
        <f t="shared" si="92"/>
        <v>3.5</v>
      </c>
      <c r="AI156" s="46">
        <f t="shared" si="93"/>
        <v>9.6211275016187408</v>
      </c>
      <c r="AJ156" s="44">
        <f t="shared" si="94"/>
        <v>6</v>
      </c>
      <c r="AK156" s="47">
        <f t="shared" si="95"/>
        <v>49.862558937729034</v>
      </c>
      <c r="AL156" s="44">
        <f t="shared" si="96"/>
        <v>6</v>
      </c>
      <c r="AM156" s="48">
        <f t="shared" si="97"/>
        <v>7.41240157480315</v>
      </c>
      <c r="AN156" s="44">
        <f t="shared" si="98"/>
        <v>24</v>
      </c>
      <c r="AO156" s="47">
        <f t="shared" si="99"/>
        <v>96</v>
      </c>
      <c r="AP156" s="54">
        <f t="shared" si="100"/>
        <v>2.2857142857142856</v>
      </c>
      <c r="AQ156" s="69">
        <f t="shared" si="101"/>
        <v>3.5</v>
      </c>
      <c r="AR156" s="46">
        <f t="shared" si="102"/>
        <v>9.6211275016187408</v>
      </c>
      <c r="AS156" s="44">
        <f t="shared" si="103"/>
        <v>6</v>
      </c>
      <c r="AT156" s="47">
        <f t="shared" si="104"/>
        <v>49.862558937729034</v>
      </c>
      <c r="AU156" s="44">
        <f t="shared" si="105"/>
        <v>12</v>
      </c>
      <c r="AV156" s="48">
        <f t="shared" si="106"/>
        <v>6.625</v>
      </c>
      <c r="AW156" s="44">
        <f t="shared" si="82"/>
        <v>24</v>
      </c>
      <c r="AX156" s="44">
        <f t="shared" si="107"/>
        <v>6</v>
      </c>
      <c r="AY156" s="44">
        <f t="shared" si="108"/>
        <v>12</v>
      </c>
      <c r="AZ156" s="47">
        <f t="shared" si="109"/>
        <v>120</v>
      </c>
      <c r="BA156" s="49">
        <f t="shared" si="110"/>
        <v>2.8571428571428572</v>
      </c>
      <c r="BB156" s="69">
        <f t="shared" si="111"/>
        <v>3.5</v>
      </c>
      <c r="BC156" s="46">
        <f t="shared" si="112"/>
        <v>9.6211275016187408</v>
      </c>
      <c r="BD156" s="44">
        <f t="shared" si="113"/>
        <v>6</v>
      </c>
      <c r="BE156" s="47">
        <f t="shared" si="114"/>
        <v>49.862558937729034</v>
      </c>
      <c r="BF156" s="44">
        <f t="shared" si="115"/>
        <v>6</v>
      </c>
      <c r="BG156" s="48">
        <f t="shared" si="116"/>
        <v>7.41240157480315</v>
      </c>
      <c r="BH156" s="48">
        <f t="shared" si="117"/>
        <v>12</v>
      </c>
      <c r="BI156" s="44">
        <f t="shared" si="118"/>
        <v>6</v>
      </c>
      <c r="BJ156" s="44">
        <f t="shared" si="119"/>
        <v>12</v>
      </c>
      <c r="BK156" s="44">
        <f t="shared" si="120"/>
        <v>102</v>
      </c>
      <c r="BL156" s="49">
        <f t="shared" si="121"/>
        <v>2.4285714285714284</v>
      </c>
    </row>
    <row r="157" spans="5:64" x14ac:dyDescent="0.25">
      <c r="X157" s="38">
        <v>153</v>
      </c>
      <c r="Y157" s="69">
        <f t="shared" si="83"/>
        <v>3.5</v>
      </c>
      <c r="Z157" s="46">
        <f t="shared" si="84"/>
        <v>9.6211275016187408</v>
      </c>
      <c r="AA157" s="44">
        <f t="shared" si="85"/>
        <v>6</v>
      </c>
      <c r="AB157" s="47">
        <f t="shared" si="86"/>
        <v>49.862558937729034</v>
      </c>
      <c r="AC157" s="44">
        <f t="shared" si="87"/>
        <v>12.600000000000001</v>
      </c>
      <c r="AD157" s="48">
        <f t="shared" si="88"/>
        <v>6.625</v>
      </c>
      <c r="AE157" s="44">
        <f t="shared" si="89"/>
        <v>37.799999999999997</v>
      </c>
      <c r="AF157" s="47">
        <f t="shared" si="90"/>
        <v>114</v>
      </c>
      <c r="AG157" s="49">
        <f t="shared" si="91"/>
        <v>2.7142857142857144</v>
      </c>
      <c r="AH157" s="69">
        <f t="shared" si="92"/>
        <v>3.5</v>
      </c>
      <c r="AI157" s="46">
        <f t="shared" si="93"/>
        <v>9.6211275016187408</v>
      </c>
      <c r="AJ157" s="44">
        <f t="shared" si="94"/>
        <v>6</v>
      </c>
      <c r="AK157" s="47">
        <f t="shared" si="95"/>
        <v>49.862558937729034</v>
      </c>
      <c r="AL157" s="44">
        <f t="shared" si="96"/>
        <v>6</v>
      </c>
      <c r="AM157" s="48">
        <f t="shared" si="97"/>
        <v>7.41240157480315</v>
      </c>
      <c r="AN157" s="44">
        <f t="shared" si="98"/>
        <v>24</v>
      </c>
      <c r="AO157" s="47">
        <f t="shared" si="99"/>
        <v>96</v>
      </c>
      <c r="AP157" s="54">
        <f t="shared" si="100"/>
        <v>2.2857142857142856</v>
      </c>
      <c r="AQ157" s="69">
        <f t="shared" si="101"/>
        <v>3.5</v>
      </c>
      <c r="AR157" s="46">
        <f t="shared" si="102"/>
        <v>9.6211275016187408</v>
      </c>
      <c r="AS157" s="44">
        <f t="shared" si="103"/>
        <v>6</v>
      </c>
      <c r="AT157" s="47">
        <f t="shared" si="104"/>
        <v>49.862558937729034</v>
      </c>
      <c r="AU157" s="44">
        <f t="shared" si="105"/>
        <v>12</v>
      </c>
      <c r="AV157" s="48">
        <f t="shared" si="106"/>
        <v>6.625</v>
      </c>
      <c r="AW157" s="44">
        <f t="shared" si="82"/>
        <v>24</v>
      </c>
      <c r="AX157" s="44">
        <f t="shared" si="107"/>
        <v>6</v>
      </c>
      <c r="AY157" s="44">
        <f t="shared" si="108"/>
        <v>12</v>
      </c>
      <c r="AZ157" s="47">
        <f t="shared" si="109"/>
        <v>120</v>
      </c>
      <c r="BA157" s="49">
        <f t="shared" si="110"/>
        <v>2.8571428571428572</v>
      </c>
      <c r="BB157" s="69">
        <f t="shared" si="111"/>
        <v>3.5</v>
      </c>
      <c r="BC157" s="46">
        <f t="shared" si="112"/>
        <v>9.6211275016187408</v>
      </c>
      <c r="BD157" s="44">
        <f t="shared" si="113"/>
        <v>6</v>
      </c>
      <c r="BE157" s="47">
        <f t="shared" si="114"/>
        <v>49.862558937729034</v>
      </c>
      <c r="BF157" s="44">
        <f t="shared" si="115"/>
        <v>6</v>
      </c>
      <c r="BG157" s="48">
        <f t="shared" si="116"/>
        <v>7.41240157480315</v>
      </c>
      <c r="BH157" s="48">
        <f t="shared" si="117"/>
        <v>12</v>
      </c>
      <c r="BI157" s="44">
        <f t="shared" si="118"/>
        <v>6</v>
      </c>
      <c r="BJ157" s="44">
        <f t="shared" si="119"/>
        <v>12</v>
      </c>
      <c r="BK157" s="44">
        <f t="shared" si="120"/>
        <v>102</v>
      </c>
      <c r="BL157" s="49">
        <f t="shared" si="121"/>
        <v>2.4285714285714284</v>
      </c>
    </row>
    <row r="158" spans="5:64" x14ac:dyDescent="0.25">
      <c r="X158" s="38">
        <v>154</v>
      </c>
      <c r="Y158" s="69">
        <f t="shared" si="83"/>
        <v>3.5</v>
      </c>
      <c r="Z158" s="46">
        <f t="shared" si="84"/>
        <v>9.6211275016187408</v>
      </c>
      <c r="AA158" s="44">
        <f t="shared" si="85"/>
        <v>6</v>
      </c>
      <c r="AB158" s="47">
        <f t="shared" si="86"/>
        <v>49.862558937729034</v>
      </c>
      <c r="AC158" s="44">
        <f t="shared" si="87"/>
        <v>12.600000000000001</v>
      </c>
      <c r="AD158" s="48">
        <f t="shared" si="88"/>
        <v>6.625</v>
      </c>
      <c r="AE158" s="44">
        <f t="shared" si="89"/>
        <v>37.799999999999997</v>
      </c>
      <c r="AF158" s="47">
        <f t="shared" si="90"/>
        <v>114</v>
      </c>
      <c r="AG158" s="49">
        <f t="shared" si="91"/>
        <v>2.7142857142857144</v>
      </c>
      <c r="AH158" s="69">
        <f t="shared" si="92"/>
        <v>3.5</v>
      </c>
      <c r="AI158" s="46">
        <f t="shared" si="93"/>
        <v>9.6211275016187408</v>
      </c>
      <c r="AJ158" s="44">
        <f t="shared" si="94"/>
        <v>6</v>
      </c>
      <c r="AK158" s="47">
        <f t="shared" si="95"/>
        <v>49.862558937729034</v>
      </c>
      <c r="AL158" s="44">
        <f t="shared" si="96"/>
        <v>6</v>
      </c>
      <c r="AM158" s="48">
        <f t="shared" si="97"/>
        <v>7.41240157480315</v>
      </c>
      <c r="AN158" s="44">
        <f t="shared" si="98"/>
        <v>24</v>
      </c>
      <c r="AO158" s="47">
        <f t="shared" si="99"/>
        <v>96</v>
      </c>
      <c r="AP158" s="54">
        <f t="shared" si="100"/>
        <v>2.2857142857142856</v>
      </c>
      <c r="AQ158" s="69">
        <f t="shared" si="101"/>
        <v>3.5</v>
      </c>
      <c r="AR158" s="46">
        <f t="shared" si="102"/>
        <v>9.6211275016187408</v>
      </c>
      <c r="AS158" s="44">
        <f t="shared" si="103"/>
        <v>6</v>
      </c>
      <c r="AT158" s="47">
        <f t="shared" si="104"/>
        <v>49.862558937729034</v>
      </c>
      <c r="AU158" s="44">
        <f t="shared" si="105"/>
        <v>12</v>
      </c>
      <c r="AV158" s="48">
        <f t="shared" si="106"/>
        <v>6.625</v>
      </c>
      <c r="AW158" s="44">
        <f t="shared" si="82"/>
        <v>24</v>
      </c>
      <c r="AX158" s="44">
        <f t="shared" si="107"/>
        <v>6</v>
      </c>
      <c r="AY158" s="44">
        <f t="shared" si="108"/>
        <v>12</v>
      </c>
      <c r="AZ158" s="47">
        <f t="shared" si="109"/>
        <v>120</v>
      </c>
      <c r="BA158" s="49">
        <f t="shared" si="110"/>
        <v>2.8571428571428572</v>
      </c>
      <c r="BB158" s="69">
        <f t="shared" si="111"/>
        <v>3.5</v>
      </c>
      <c r="BC158" s="46">
        <f t="shared" si="112"/>
        <v>9.6211275016187408</v>
      </c>
      <c r="BD158" s="44">
        <f t="shared" si="113"/>
        <v>6</v>
      </c>
      <c r="BE158" s="47">
        <f t="shared" si="114"/>
        <v>49.862558937729034</v>
      </c>
      <c r="BF158" s="44">
        <f t="shared" si="115"/>
        <v>6</v>
      </c>
      <c r="BG158" s="48">
        <f t="shared" si="116"/>
        <v>7.41240157480315</v>
      </c>
      <c r="BH158" s="48">
        <f t="shared" si="117"/>
        <v>12</v>
      </c>
      <c r="BI158" s="44">
        <f t="shared" si="118"/>
        <v>6</v>
      </c>
      <c r="BJ158" s="44">
        <f t="shared" si="119"/>
        <v>12</v>
      </c>
      <c r="BK158" s="44">
        <f t="shared" si="120"/>
        <v>102</v>
      </c>
      <c r="BL158" s="49">
        <f t="shared" si="121"/>
        <v>2.4285714285714284</v>
      </c>
    </row>
    <row r="159" spans="5:64" x14ac:dyDescent="0.25">
      <c r="X159" s="38">
        <v>155</v>
      </c>
      <c r="Y159" s="69">
        <f t="shared" si="83"/>
        <v>3.5</v>
      </c>
      <c r="Z159" s="46">
        <f t="shared" si="84"/>
        <v>9.6211275016187408</v>
      </c>
      <c r="AA159" s="44">
        <f t="shared" si="85"/>
        <v>6</v>
      </c>
      <c r="AB159" s="47">
        <f t="shared" si="86"/>
        <v>49.862558937729034</v>
      </c>
      <c r="AC159" s="44">
        <f t="shared" si="87"/>
        <v>12.600000000000001</v>
      </c>
      <c r="AD159" s="48">
        <f t="shared" si="88"/>
        <v>6.625</v>
      </c>
      <c r="AE159" s="44">
        <f t="shared" si="89"/>
        <v>37.799999999999997</v>
      </c>
      <c r="AF159" s="47">
        <f t="shared" si="90"/>
        <v>114</v>
      </c>
      <c r="AG159" s="49">
        <f t="shared" si="91"/>
        <v>2.7142857142857144</v>
      </c>
      <c r="AH159" s="69">
        <f t="shared" si="92"/>
        <v>3.5</v>
      </c>
      <c r="AI159" s="46">
        <f t="shared" si="93"/>
        <v>9.6211275016187408</v>
      </c>
      <c r="AJ159" s="44">
        <f t="shared" si="94"/>
        <v>6</v>
      </c>
      <c r="AK159" s="47">
        <f t="shared" si="95"/>
        <v>49.862558937729034</v>
      </c>
      <c r="AL159" s="44">
        <f t="shared" si="96"/>
        <v>6</v>
      </c>
      <c r="AM159" s="48">
        <f t="shared" si="97"/>
        <v>7.41240157480315</v>
      </c>
      <c r="AN159" s="44">
        <f t="shared" si="98"/>
        <v>24</v>
      </c>
      <c r="AO159" s="47">
        <f t="shared" si="99"/>
        <v>96</v>
      </c>
      <c r="AP159" s="54">
        <f t="shared" si="100"/>
        <v>2.2857142857142856</v>
      </c>
      <c r="AQ159" s="69">
        <f t="shared" si="101"/>
        <v>3.5</v>
      </c>
      <c r="AR159" s="46">
        <f t="shared" si="102"/>
        <v>9.6211275016187408</v>
      </c>
      <c r="AS159" s="44">
        <f t="shared" si="103"/>
        <v>6</v>
      </c>
      <c r="AT159" s="47">
        <f t="shared" si="104"/>
        <v>49.862558937729034</v>
      </c>
      <c r="AU159" s="44">
        <f t="shared" si="105"/>
        <v>12</v>
      </c>
      <c r="AV159" s="48">
        <f t="shared" si="106"/>
        <v>6.625</v>
      </c>
      <c r="AW159" s="44">
        <f t="shared" si="82"/>
        <v>24</v>
      </c>
      <c r="AX159" s="44">
        <f t="shared" si="107"/>
        <v>6</v>
      </c>
      <c r="AY159" s="44">
        <f t="shared" si="108"/>
        <v>12</v>
      </c>
      <c r="AZ159" s="47">
        <f t="shared" si="109"/>
        <v>120</v>
      </c>
      <c r="BA159" s="49">
        <f t="shared" si="110"/>
        <v>2.8571428571428572</v>
      </c>
      <c r="BB159" s="69">
        <f t="shared" si="111"/>
        <v>3.5</v>
      </c>
      <c r="BC159" s="46">
        <f t="shared" si="112"/>
        <v>9.6211275016187408</v>
      </c>
      <c r="BD159" s="44">
        <f t="shared" si="113"/>
        <v>6</v>
      </c>
      <c r="BE159" s="47">
        <f t="shared" si="114"/>
        <v>49.862558937729034</v>
      </c>
      <c r="BF159" s="44">
        <f t="shared" si="115"/>
        <v>6</v>
      </c>
      <c r="BG159" s="48">
        <f t="shared" si="116"/>
        <v>7.41240157480315</v>
      </c>
      <c r="BH159" s="48">
        <f t="shared" si="117"/>
        <v>12</v>
      </c>
      <c r="BI159" s="44">
        <f t="shared" si="118"/>
        <v>6</v>
      </c>
      <c r="BJ159" s="44">
        <f t="shared" si="119"/>
        <v>12</v>
      </c>
      <c r="BK159" s="44">
        <f t="shared" si="120"/>
        <v>102</v>
      </c>
      <c r="BL159" s="49">
        <f t="shared" si="121"/>
        <v>2.4285714285714284</v>
      </c>
    </row>
    <row r="160" spans="5:64" x14ac:dyDescent="0.25">
      <c r="X160" s="38">
        <v>156</v>
      </c>
      <c r="Y160" s="69">
        <f t="shared" si="83"/>
        <v>3.5</v>
      </c>
      <c r="Z160" s="46">
        <f t="shared" si="84"/>
        <v>9.6211275016187408</v>
      </c>
      <c r="AA160" s="44">
        <f t="shared" si="85"/>
        <v>6</v>
      </c>
      <c r="AB160" s="47">
        <f t="shared" si="86"/>
        <v>49.862558937729034</v>
      </c>
      <c r="AC160" s="44">
        <f t="shared" si="87"/>
        <v>12.600000000000001</v>
      </c>
      <c r="AD160" s="48">
        <f t="shared" si="88"/>
        <v>6.625</v>
      </c>
      <c r="AE160" s="44">
        <f t="shared" si="89"/>
        <v>37.799999999999997</v>
      </c>
      <c r="AF160" s="47">
        <f t="shared" si="90"/>
        <v>114</v>
      </c>
      <c r="AG160" s="49">
        <f t="shared" si="91"/>
        <v>2.7142857142857144</v>
      </c>
      <c r="AH160" s="69">
        <f t="shared" si="92"/>
        <v>3.5</v>
      </c>
      <c r="AI160" s="46">
        <f t="shared" si="93"/>
        <v>9.6211275016187408</v>
      </c>
      <c r="AJ160" s="44">
        <f t="shared" si="94"/>
        <v>6</v>
      </c>
      <c r="AK160" s="47">
        <f t="shared" si="95"/>
        <v>49.862558937729034</v>
      </c>
      <c r="AL160" s="44">
        <f t="shared" si="96"/>
        <v>6</v>
      </c>
      <c r="AM160" s="48">
        <f t="shared" si="97"/>
        <v>7.41240157480315</v>
      </c>
      <c r="AN160" s="44">
        <f t="shared" si="98"/>
        <v>24</v>
      </c>
      <c r="AO160" s="47">
        <f t="shared" si="99"/>
        <v>96</v>
      </c>
      <c r="AP160" s="54">
        <f t="shared" si="100"/>
        <v>2.2857142857142856</v>
      </c>
      <c r="AQ160" s="69">
        <f t="shared" si="101"/>
        <v>3.5</v>
      </c>
      <c r="AR160" s="46">
        <f t="shared" si="102"/>
        <v>9.6211275016187408</v>
      </c>
      <c r="AS160" s="44">
        <f t="shared" si="103"/>
        <v>6</v>
      </c>
      <c r="AT160" s="47">
        <f t="shared" si="104"/>
        <v>49.862558937729034</v>
      </c>
      <c r="AU160" s="44">
        <f t="shared" si="105"/>
        <v>12</v>
      </c>
      <c r="AV160" s="48">
        <f t="shared" si="106"/>
        <v>6.625</v>
      </c>
      <c r="AW160" s="44">
        <f t="shared" si="82"/>
        <v>24</v>
      </c>
      <c r="AX160" s="44">
        <f t="shared" si="107"/>
        <v>6</v>
      </c>
      <c r="AY160" s="44">
        <f t="shared" si="108"/>
        <v>12</v>
      </c>
      <c r="AZ160" s="47">
        <f t="shared" si="109"/>
        <v>120</v>
      </c>
      <c r="BA160" s="49">
        <f t="shared" si="110"/>
        <v>2.8571428571428572</v>
      </c>
      <c r="BB160" s="69">
        <f t="shared" si="111"/>
        <v>3.5</v>
      </c>
      <c r="BC160" s="46">
        <f t="shared" si="112"/>
        <v>9.6211275016187408</v>
      </c>
      <c r="BD160" s="44">
        <f t="shared" si="113"/>
        <v>6</v>
      </c>
      <c r="BE160" s="47">
        <f t="shared" si="114"/>
        <v>49.862558937729034</v>
      </c>
      <c r="BF160" s="44">
        <f t="shared" si="115"/>
        <v>6</v>
      </c>
      <c r="BG160" s="48">
        <f t="shared" si="116"/>
        <v>7.41240157480315</v>
      </c>
      <c r="BH160" s="48">
        <f t="shared" si="117"/>
        <v>12</v>
      </c>
      <c r="BI160" s="44">
        <f t="shared" si="118"/>
        <v>6</v>
      </c>
      <c r="BJ160" s="44">
        <f t="shared" si="119"/>
        <v>12</v>
      </c>
      <c r="BK160" s="44">
        <f t="shared" si="120"/>
        <v>102</v>
      </c>
      <c r="BL160" s="49">
        <f t="shared" si="121"/>
        <v>2.4285714285714284</v>
      </c>
    </row>
    <row r="161" spans="24:64" x14ac:dyDescent="0.25">
      <c r="X161" s="38">
        <v>157</v>
      </c>
      <c r="Y161" s="69">
        <f t="shared" si="83"/>
        <v>3.5</v>
      </c>
      <c r="Z161" s="46">
        <f t="shared" si="84"/>
        <v>9.6211275016187408</v>
      </c>
      <c r="AA161" s="44">
        <f t="shared" si="85"/>
        <v>6</v>
      </c>
      <c r="AB161" s="47">
        <f t="shared" si="86"/>
        <v>49.862558937729034</v>
      </c>
      <c r="AC161" s="44">
        <f t="shared" si="87"/>
        <v>12.600000000000001</v>
      </c>
      <c r="AD161" s="48">
        <f t="shared" si="88"/>
        <v>6.625</v>
      </c>
      <c r="AE161" s="44">
        <f t="shared" si="89"/>
        <v>37.799999999999997</v>
      </c>
      <c r="AF161" s="47">
        <f t="shared" si="90"/>
        <v>114</v>
      </c>
      <c r="AG161" s="49">
        <f t="shared" si="91"/>
        <v>2.7142857142857144</v>
      </c>
      <c r="AH161" s="69">
        <f t="shared" si="92"/>
        <v>3.5</v>
      </c>
      <c r="AI161" s="46">
        <f t="shared" si="93"/>
        <v>9.6211275016187408</v>
      </c>
      <c r="AJ161" s="44">
        <f t="shared" si="94"/>
        <v>6</v>
      </c>
      <c r="AK161" s="47">
        <f t="shared" si="95"/>
        <v>49.862558937729034</v>
      </c>
      <c r="AL161" s="44">
        <f t="shared" si="96"/>
        <v>6</v>
      </c>
      <c r="AM161" s="48">
        <f t="shared" si="97"/>
        <v>7.41240157480315</v>
      </c>
      <c r="AN161" s="44">
        <f t="shared" si="98"/>
        <v>24</v>
      </c>
      <c r="AO161" s="47">
        <f t="shared" si="99"/>
        <v>96</v>
      </c>
      <c r="AP161" s="54">
        <f t="shared" si="100"/>
        <v>2.2857142857142856</v>
      </c>
      <c r="AQ161" s="69">
        <f t="shared" si="101"/>
        <v>3.5</v>
      </c>
      <c r="AR161" s="46">
        <f t="shared" si="102"/>
        <v>9.6211275016187408</v>
      </c>
      <c r="AS161" s="44">
        <f t="shared" si="103"/>
        <v>6</v>
      </c>
      <c r="AT161" s="47">
        <f t="shared" si="104"/>
        <v>49.862558937729034</v>
      </c>
      <c r="AU161" s="44">
        <f t="shared" si="105"/>
        <v>12</v>
      </c>
      <c r="AV161" s="48">
        <f t="shared" si="106"/>
        <v>6.625</v>
      </c>
      <c r="AW161" s="44">
        <f t="shared" si="82"/>
        <v>24</v>
      </c>
      <c r="AX161" s="44">
        <f t="shared" si="107"/>
        <v>6</v>
      </c>
      <c r="AY161" s="44">
        <f t="shared" si="108"/>
        <v>12</v>
      </c>
      <c r="AZ161" s="47">
        <f t="shared" si="109"/>
        <v>120</v>
      </c>
      <c r="BA161" s="49">
        <f t="shared" si="110"/>
        <v>2.8571428571428572</v>
      </c>
      <c r="BB161" s="69">
        <f t="shared" si="111"/>
        <v>3.5</v>
      </c>
      <c r="BC161" s="46">
        <f t="shared" si="112"/>
        <v>9.6211275016187408</v>
      </c>
      <c r="BD161" s="44">
        <f t="shared" si="113"/>
        <v>6</v>
      </c>
      <c r="BE161" s="47">
        <f t="shared" si="114"/>
        <v>49.862558937729034</v>
      </c>
      <c r="BF161" s="44">
        <f t="shared" si="115"/>
        <v>6</v>
      </c>
      <c r="BG161" s="48">
        <f t="shared" si="116"/>
        <v>7.41240157480315</v>
      </c>
      <c r="BH161" s="48">
        <f t="shared" si="117"/>
        <v>12</v>
      </c>
      <c r="BI161" s="44">
        <f t="shared" si="118"/>
        <v>6</v>
      </c>
      <c r="BJ161" s="44">
        <f t="shared" si="119"/>
        <v>12</v>
      </c>
      <c r="BK161" s="44">
        <f t="shared" si="120"/>
        <v>102</v>
      </c>
      <c r="BL161" s="49">
        <f t="shared" si="121"/>
        <v>2.4285714285714284</v>
      </c>
    </row>
    <row r="162" spans="24:64" x14ac:dyDescent="0.25">
      <c r="X162" s="38">
        <v>158</v>
      </c>
      <c r="Y162" s="69">
        <f t="shared" si="83"/>
        <v>3.5</v>
      </c>
      <c r="Z162" s="46">
        <f t="shared" si="84"/>
        <v>9.6211275016187408</v>
      </c>
      <c r="AA162" s="44">
        <f t="shared" si="85"/>
        <v>6</v>
      </c>
      <c r="AB162" s="47">
        <f t="shared" si="86"/>
        <v>49.862558937729034</v>
      </c>
      <c r="AC162" s="44">
        <f t="shared" si="87"/>
        <v>12.600000000000001</v>
      </c>
      <c r="AD162" s="48">
        <f t="shared" si="88"/>
        <v>6.625</v>
      </c>
      <c r="AE162" s="44">
        <f t="shared" si="89"/>
        <v>37.799999999999997</v>
      </c>
      <c r="AF162" s="47">
        <f t="shared" si="90"/>
        <v>114</v>
      </c>
      <c r="AG162" s="49">
        <f t="shared" si="91"/>
        <v>2.7142857142857144</v>
      </c>
      <c r="AH162" s="69">
        <f t="shared" si="92"/>
        <v>3.5</v>
      </c>
      <c r="AI162" s="46">
        <f t="shared" si="93"/>
        <v>9.6211275016187408</v>
      </c>
      <c r="AJ162" s="44">
        <f t="shared" si="94"/>
        <v>6</v>
      </c>
      <c r="AK162" s="47">
        <f t="shared" si="95"/>
        <v>49.862558937729034</v>
      </c>
      <c r="AL162" s="44">
        <f t="shared" si="96"/>
        <v>6</v>
      </c>
      <c r="AM162" s="48">
        <f t="shared" si="97"/>
        <v>7.41240157480315</v>
      </c>
      <c r="AN162" s="44">
        <f t="shared" si="98"/>
        <v>24</v>
      </c>
      <c r="AO162" s="47">
        <f t="shared" si="99"/>
        <v>96</v>
      </c>
      <c r="AP162" s="54">
        <f t="shared" si="100"/>
        <v>2.2857142857142856</v>
      </c>
      <c r="AQ162" s="69">
        <f t="shared" si="101"/>
        <v>3.5</v>
      </c>
      <c r="AR162" s="46">
        <f t="shared" si="102"/>
        <v>9.6211275016187408</v>
      </c>
      <c r="AS162" s="44">
        <f t="shared" si="103"/>
        <v>6</v>
      </c>
      <c r="AT162" s="47">
        <f t="shared" si="104"/>
        <v>49.862558937729034</v>
      </c>
      <c r="AU162" s="44">
        <f t="shared" si="105"/>
        <v>12</v>
      </c>
      <c r="AV162" s="48">
        <f t="shared" si="106"/>
        <v>6.625</v>
      </c>
      <c r="AW162" s="44">
        <f t="shared" si="82"/>
        <v>24</v>
      </c>
      <c r="AX162" s="44">
        <f t="shared" si="107"/>
        <v>6</v>
      </c>
      <c r="AY162" s="44">
        <f t="shared" si="108"/>
        <v>12</v>
      </c>
      <c r="AZ162" s="47">
        <f t="shared" si="109"/>
        <v>120</v>
      </c>
      <c r="BA162" s="49">
        <f t="shared" si="110"/>
        <v>2.8571428571428572</v>
      </c>
      <c r="BB162" s="69">
        <f t="shared" si="111"/>
        <v>3.5</v>
      </c>
      <c r="BC162" s="46">
        <f t="shared" si="112"/>
        <v>9.6211275016187408</v>
      </c>
      <c r="BD162" s="44">
        <f t="shared" si="113"/>
        <v>6</v>
      </c>
      <c r="BE162" s="47">
        <f t="shared" si="114"/>
        <v>49.862558937729034</v>
      </c>
      <c r="BF162" s="44">
        <f t="shared" si="115"/>
        <v>6</v>
      </c>
      <c r="BG162" s="48">
        <f t="shared" si="116"/>
        <v>7.41240157480315</v>
      </c>
      <c r="BH162" s="48">
        <f t="shared" si="117"/>
        <v>12</v>
      </c>
      <c r="BI162" s="44">
        <f t="shared" si="118"/>
        <v>6</v>
      </c>
      <c r="BJ162" s="44">
        <f t="shared" si="119"/>
        <v>12</v>
      </c>
      <c r="BK162" s="44">
        <f t="shared" si="120"/>
        <v>102</v>
      </c>
      <c r="BL162" s="49">
        <f t="shared" si="121"/>
        <v>2.4285714285714284</v>
      </c>
    </row>
    <row r="163" spans="24:64" x14ac:dyDescent="0.25">
      <c r="X163" s="38">
        <v>159</v>
      </c>
      <c r="Y163" s="69">
        <f t="shared" si="83"/>
        <v>3.5</v>
      </c>
      <c r="Z163" s="46">
        <f t="shared" si="84"/>
        <v>9.6211275016187408</v>
      </c>
      <c r="AA163" s="44">
        <f t="shared" si="85"/>
        <v>6</v>
      </c>
      <c r="AB163" s="47">
        <f t="shared" si="86"/>
        <v>49.862558937729034</v>
      </c>
      <c r="AC163" s="44">
        <f t="shared" si="87"/>
        <v>12.600000000000001</v>
      </c>
      <c r="AD163" s="48">
        <f t="shared" si="88"/>
        <v>6.625</v>
      </c>
      <c r="AE163" s="44">
        <f t="shared" si="89"/>
        <v>37.799999999999997</v>
      </c>
      <c r="AF163" s="47">
        <f t="shared" si="90"/>
        <v>114</v>
      </c>
      <c r="AG163" s="49">
        <f t="shared" si="91"/>
        <v>2.7142857142857144</v>
      </c>
      <c r="AH163" s="69">
        <f t="shared" si="92"/>
        <v>3.5</v>
      </c>
      <c r="AI163" s="46">
        <f t="shared" si="93"/>
        <v>9.6211275016187408</v>
      </c>
      <c r="AJ163" s="44">
        <f t="shared" si="94"/>
        <v>6</v>
      </c>
      <c r="AK163" s="47">
        <f t="shared" si="95"/>
        <v>49.862558937729034</v>
      </c>
      <c r="AL163" s="44">
        <f t="shared" si="96"/>
        <v>6</v>
      </c>
      <c r="AM163" s="48">
        <f t="shared" si="97"/>
        <v>7.41240157480315</v>
      </c>
      <c r="AN163" s="44">
        <f t="shared" si="98"/>
        <v>24</v>
      </c>
      <c r="AO163" s="47">
        <f t="shared" si="99"/>
        <v>96</v>
      </c>
      <c r="AP163" s="54">
        <f t="shared" si="100"/>
        <v>2.2857142857142856</v>
      </c>
      <c r="AQ163" s="69">
        <f t="shared" si="101"/>
        <v>3.5</v>
      </c>
      <c r="AR163" s="46">
        <f t="shared" si="102"/>
        <v>9.6211275016187408</v>
      </c>
      <c r="AS163" s="44">
        <f t="shared" si="103"/>
        <v>6</v>
      </c>
      <c r="AT163" s="47">
        <f t="shared" si="104"/>
        <v>49.862558937729034</v>
      </c>
      <c r="AU163" s="44">
        <f t="shared" si="105"/>
        <v>12</v>
      </c>
      <c r="AV163" s="48">
        <f t="shared" si="106"/>
        <v>6.625</v>
      </c>
      <c r="AW163" s="44">
        <f t="shared" si="82"/>
        <v>24</v>
      </c>
      <c r="AX163" s="44">
        <f t="shared" si="107"/>
        <v>6</v>
      </c>
      <c r="AY163" s="44">
        <f t="shared" si="108"/>
        <v>12</v>
      </c>
      <c r="AZ163" s="47">
        <f t="shared" si="109"/>
        <v>120</v>
      </c>
      <c r="BA163" s="49">
        <f t="shared" si="110"/>
        <v>2.8571428571428572</v>
      </c>
      <c r="BB163" s="69">
        <f t="shared" si="111"/>
        <v>3.5</v>
      </c>
      <c r="BC163" s="46">
        <f t="shared" si="112"/>
        <v>9.6211275016187408</v>
      </c>
      <c r="BD163" s="44">
        <f t="shared" si="113"/>
        <v>6</v>
      </c>
      <c r="BE163" s="47">
        <f t="shared" si="114"/>
        <v>49.862558937729034</v>
      </c>
      <c r="BF163" s="44">
        <f t="shared" si="115"/>
        <v>6</v>
      </c>
      <c r="BG163" s="48">
        <f t="shared" si="116"/>
        <v>7.41240157480315</v>
      </c>
      <c r="BH163" s="48">
        <f t="shared" si="117"/>
        <v>12</v>
      </c>
      <c r="BI163" s="44">
        <f t="shared" si="118"/>
        <v>6</v>
      </c>
      <c r="BJ163" s="44">
        <f t="shared" si="119"/>
        <v>12</v>
      </c>
      <c r="BK163" s="44">
        <f t="shared" si="120"/>
        <v>102</v>
      </c>
      <c r="BL163" s="49">
        <f t="shared" si="121"/>
        <v>2.4285714285714284</v>
      </c>
    </row>
    <row r="164" spans="24:64" x14ac:dyDescent="0.25">
      <c r="X164" s="38">
        <v>160</v>
      </c>
      <c r="Y164" s="69">
        <f t="shared" si="83"/>
        <v>3.5</v>
      </c>
      <c r="Z164" s="46">
        <f t="shared" si="84"/>
        <v>9.6211275016187408</v>
      </c>
      <c r="AA164" s="44">
        <f t="shared" si="85"/>
        <v>6</v>
      </c>
      <c r="AB164" s="47">
        <f t="shared" si="86"/>
        <v>49.862558937729034</v>
      </c>
      <c r="AC164" s="44">
        <f t="shared" si="87"/>
        <v>12.600000000000001</v>
      </c>
      <c r="AD164" s="48">
        <f t="shared" si="88"/>
        <v>6.625</v>
      </c>
      <c r="AE164" s="44">
        <f t="shared" si="89"/>
        <v>37.799999999999997</v>
      </c>
      <c r="AF164" s="47">
        <f t="shared" si="90"/>
        <v>114</v>
      </c>
      <c r="AG164" s="49">
        <f t="shared" si="91"/>
        <v>2.7142857142857144</v>
      </c>
      <c r="AH164" s="69">
        <f t="shared" si="92"/>
        <v>3.5</v>
      </c>
      <c r="AI164" s="46">
        <f t="shared" si="93"/>
        <v>9.6211275016187408</v>
      </c>
      <c r="AJ164" s="44">
        <f t="shared" si="94"/>
        <v>6</v>
      </c>
      <c r="AK164" s="47">
        <f t="shared" si="95"/>
        <v>49.862558937729034</v>
      </c>
      <c r="AL164" s="44">
        <f t="shared" si="96"/>
        <v>6</v>
      </c>
      <c r="AM164" s="48">
        <f t="shared" si="97"/>
        <v>7.41240157480315</v>
      </c>
      <c r="AN164" s="44">
        <f t="shared" si="98"/>
        <v>24</v>
      </c>
      <c r="AO164" s="47">
        <f t="shared" si="99"/>
        <v>96</v>
      </c>
      <c r="AP164" s="54">
        <f t="shared" si="100"/>
        <v>2.2857142857142856</v>
      </c>
      <c r="AQ164" s="69">
        <f t="shared" si="101"/>
        <v>3.5</v>
      </c>
      <c r="AR164" s="46">
        <f t="shared" si="102"/>
        <v>9.6211275016187408</v>
      </c>
      <c r="AS164" s="44">
        <f t="shared" si="103"/>
        <v>6</v>
      </c>
      <c r="AT164" s="47">
        <f t="shared" si="104"/>
        <v>49.862558937729034</v>
      </c>
      <c r="AU164" s="44">
        <f t="shared" si="105"/>
        <v>12</v>
      </c>
      <c r="AV164" s="48">
        <f t="shared" si="106"/>
        <v>6.625</v>
      </c>
      <c r="AW164" s="44">
        <f t="shared" si="82"/>
        <v>24</v>
      </c>
      <c r="AX164" s="44">
        <f t="shared" si="107"/>
        <v>6</v>
      </c>
      <c r="AY164" s="44">
        <f t="shared" si="108"/>
        <v>12</v>
      </c>
      <c r="AZ164" s="47">
        <f t="shared" si="109"/>
        <v>120</v>
      </c>
      <c r="BA164" s="49">
        <f t="shared" si="110"/>
        <v>2.8571428571428572</v>
      </c>
      <c r="BB164" s="69">
        <f t="shared" si="111"/>
        <v>3.5</v>
      </c>
      <c r="BC164" s="46">
        <f t="shared" si="112"/>
        <v>9.6211275016187408</v>
      </c>
      <c r="BD164" s="44">
        <f t="shared" si="113"/>
        <v>6</v>
      </c>
      <c r="BE164" s="47">
        <f t="shared" si="114"/>
        <v>49.862558937729034</v>
      </c>
      <c r="BF164" s="44">
        <f t="shared" si="115"/>
        <v>6</v>
      </c>
      <c r="BG164" s="48">
        <f t="shared" si="116"/>
        <v>7.41240157480315</v>
      </c>
      <c r="BH164" s="48">
        <f t="shared" si="117"/>
        <v>12</v>
      </c>
      <c r="BI164" s="44">
        <f t="shared" si="118"/>
        <v>6</v>
      </c>
      <c r="BJ164" s="44">
        <f t="shared" si="119"/>
        <v>12</v>
      </c>
      <c r="BK164" s="44">
        <f t="shared" si="120"/>
        <v>102</v>
      </c>
      <c r="BL164" s="49">
        <f t="shared" si="121"/>
        <v>2.4285714285714284</v>
      </c>
    </row>
    <row r="165" spans="24:64" x14ac:dyDescent="0.25">
      <c r="X165" s="38">
        <v>161</v>
      </c>
      <c r="Y165" s="69">
        <f t="shared" si="83"/>
        <v>3.5</v>
      </c>
      <c r="Z165" s="46">
        <f t="shared" si="84"/>
        <v>9.6211275016187408</v>
      </c>
      <c r="AA165" s="44">
        <f t="shared" si="85"/>
        <v>6</v>
      </c>
      <c r="AB165" s="47">
        <f t="shared" si="86"/>
        <v>49.862558937729034</v>
      </c>
      <c r="AC165" s="44">
        <f t="shared" si="87"/>
        <v>12.600000000000001</v>
      </c>
      <c r="AD165" s="48">
        <f t="shared" si="88"/>
        <v>6.625</v>
      </c>
      <c r="AE165" s="44">
        <f t="shared" si="89"/>
        <v>37.799999999999997</v>
      </c>
      <c r="AF165" s="47">
        <f t="shared" si="90"/>
        <v>114</v>
      </c>
      <c r="AG165" s="49">
        <f t="shared" si="91"/>
        <v>2.7142857142857144</v>
      </c>
      <c r="AH165" s="69">
        <f t="shared" si="92"/>
        <v>3.5</v>
      </c>
      <c r="AI165" s="46">
        <f t="shared" si="93"/>
        <v>9.6211275016187408</v>
      </c>
      <c r="AJ165" s="44">
        <f t="shared" si="94"/>
        <v>6</v>
      </c>
      <c r="AK165" s="47">
        <f t="shared" si="95"/>
        <v>49.862558937729034</v>
      </c>
      <c r="AL165" s="44">
        <f t="shared" si="96"/>
        <v>6</v>
      </c>
      <c r="AM165" s="48">
        <f t="shared" si="97"/>
        <v>7.41240157480315</v>
      </c>
      <c r="AN165" s="44">
        <f t="shared" si="98"/>
        <v>24</v>
      </c>
      <c r="AO165" s="47">
        <f t="shared" si="99"/>
        <v>96</v>
      </c>
      <c r="AP165" s="54">
        <f t="shared" si="100"/>
        <v>2.2857142857142856</v>
      </c>
      <c r="AQ165" s="69">
        <f t="shared" si="101"/>
        <v>3.5</v>
      </c>
      <c r="AR165" s="46">
        <f t="shared" si="102"/>
        <v>9.6211275016187408</v>
      </c>
      <c r="AS165" s="44">
        <f t="shared" si="103"/>
        <v>6</v>
      </c>
      <c r="AT165" s="47">
        <f t="shared" si="104"/>
        <v>49.862558937729034</v>
      </c>
      <c r="AU165" s="44">
        <f t="shared" si="105"/>
        <v>12</v>
      </c>
      <c r="AV165" s="48">
        <f t="shared" si="106"/>
        <v>6.625</v>
      </c>
      <c r="AW165" s="44">
        <f t="shared" si="82"/>
        <v>24</v>
      </c>
      <c r="AX165" s="44">
        <f t="shared" si="107"/>
        <v>6</v>
      </c>
      <c r="AY165" s="44">
        <f t="shared" si="108"/>
        <v>12</v>
      </c>
      <c r="AZ165" s="47">
        <f t="shared" si="109"/>
        <v>120</v>
      </c>
      <c r="BA165" s="49">
        <f t="shared" si="110"/>
        <v>2.8571428571428572</v>
      </c>
      <c r="BB165" s="69">
        <f t="shared" si="111"/>
        <v>3.5</v>
      </c>
      <c r="BC165" s="46">
        <f t="shared" si="112"/>
        <v>9.6211275016187408</v>
      </c>
      <c r="BD165" s="44">
        <f t="shared" si="113"/>
        <v>6</v>
      </c>
      <c r="BE165" s="47">
        <f t="shared" si="114"/>
        <v>49.862558937729034</v>
      </c>
      <c r="BF165" s="44">
        <f t="shared" si="115"/>
        <v>6</v>
      </c>
      <c r="BG165" s="48">
        <f t="shared" si="116"/>
        <v>7.41240157480315</v>
      </c>
      <c r="BH165" s="48">
        <f t="shared" si="117"/>
        <v>12</v>
      </c>
      <c r="BI165" s="44">
        <f t="shared" si="118"/>
        <v>6</v>
      </c>
      <c r="BJ165" s="44">
        <f t="shared" si="119"/>
        <v>12</v>
      </c>
      <c r="BK165" s="44">
        <f t="shared" si="120"/>
        <v>102</v>
      </c>
      <c r="BL165" s="49">
        <f t="shared" si="121"/>
        <v>2.4285714285714284</v>
      </c>
    </row>
    <row r="166" spans="24:64" x14ac:dyDescent="0.25">
      <c r="X166" s="38">
        <v>162</v>
      </c>
      <c r="Y166" s="69">
        <f t="shared" si="83"/>
        <v>3.5</v>
      </c>
      <c r="Z166" s="46">
        <f t="shared" si="84"/>
        <v>9.6211275016187408</v>
      </c>
      <c r="AA166" s="44">
        <f t="shared" si="85"/>
        <v>6</v>
      </c>
      <c r="AB166" s="47">
        <f t="shared" si="86"/>
        <v>49.862558937729034</v>
      </c>
      <c r="AC166" s="44">
        <f t="shared" si="87"/>
        <v>12.600000000000001</v>
      </c>
      <c r="AD166" s="48">
        <f t="shared" si="88"/>
        <v>6.625</v>
      </c>
      <c r="AE166" s="44">
        <f t="shared" si="89"/>
        <v>37.799999999999997</v>
      </c>
      <c r="AF166" s="47">
        <f t="shared" si="90"/>
        <v>114</v>
      </c>
      <c r="AG166" s="49">
        <f t="shared" si="91"/>
        <v>2.7142857142857144</v>
      </c>
      <c r="AH166" s="69">
        <f t="shared" si="92"/>
        <v>3.5</v>
      </c>
      <c r="AI166" s="46">
        <f t="shared" si="93"/>
        <v>9.6211275016187408</v>
      </c>
      <c r="AJ166" s="44">
        <f t="shared" si="94"/>
        <v>6</v>
      </c>
      <c r="AK166" s="47">
        <f t="shared" si="95"/>
        <v>49.862558937729034</v>
      </c>
      <c r="AL166" s="44">
        <f t="shared" si="96"/>
        <v>6</v>
      </c>
      <c r="AM166" s="48">
        <f t="shared" si="97"/>
        <v>7.41240157480315</v>
      </c>
      <c r="AN166" s="44">
        <f t="shared" si="98"/>
        <v>24</v>
      </c>
      <c r="AO166" s="47">
        <f t="shared" si="99"/>
        <v>96</v>
      </c>
      <c r="AP166" s="54">
        <f t="shared" si="100"/>
        <v>2.2857142857142856</v>
      </c>
      <c r="AQ166" s="69">
        <f t="shared" si="101"/>
        <v>3.5</v>
      </c>
      <c r="AR166" s="46">
        <f t="shared" si="102"/>
        <v>9.6211275016187408</v>
      </c>
      <c r="AS166" s="44">
        <f t="shared" si="103"/>
        <v>6</v>
      </c>
      <c r="AT166" s="47">
        <f t="shared" si="104"/>
        <v>49.862558937729034</v>
      </c>
      <c r="AU166" s="44">
        <f t="shared" si="105"/>
        <v>12</v>
      </c>
      <c r="AV166" s="48">
        <f t="shared" si="106"/>
        <v>6.625</v>
      </c>
      <c r="AW166" s="44">
        <f t="shared" si="82"/>
        <v>24</v>
      </c>
      <c r="AX166" s="44">
        <f t="shared" si="107"/>
        <v>6</v>
      </c>
      <c r="AY166" s="44">
        <f t="shared" si="108"/>
        <v>12</v>
      </c>
      <c r="AZ166" s="47">
        <f t="shared" si="109"/>
        <v>120</v>
      </c>
      <c r="BA166" s="49">
        <f t="shared" si="110"/>
        <v>2.8571428571428572</v>
      </c>
      <c r="BB166" s="69">
        <f t="shared" si="111"/>
        <v>3.5</v>
      </c>
      <c r="BC166" s="46">
        <f t="shared" si="112"/>
        <v>9.6211275016187408</v>
      </c>
      <c r="BD166" s="44">
        <f t="shared" si="113"/>
        <v>6</v>
      </c>
      <c r="BE166" s="47">
        <f t="shared" si="114"/>
        <v>49.862558937729034</v>
      </c>
      <c r="BF166" s="44">
        <f t="shared" si="115"/>
        <v>6</v>
      </c>
      <c r="BG166" s="48">
        <f t="shared" si="116"/>
        <v>7.41240157480315</v>
      </c>
      <c r="BH166" s="48">
        <f t="shared" si="117"/>
        <v>12</v>
      </c>
      <c r="BI166" s="44">
        <f t="shared" si="118"/>
        <v>6</v>
      </c>
      <c r="BJ166" s="44">
        <f t="shared" si="119"/>
        <v>12</v>
      </c>
      <c r="BK166" s="44">
        <f t="shared" si="120"/>
        <v>102</v>
      </c>
      <c r="BL166" s="49">
        <f t="shared" si="121"/>
        <v>2.4285714285714284</v>
      </c>
    </row>
    <row r="167" spans="24:64" x14ac:dyDescent="0.25">
      <c r="X167" s="38">
        <v>163</v>
      </c>
      <c r="Y167" s="69">
        <f t="shared" si="83"/>
        <v>3.5</v>
      </c>
      <c r="Z167" s="46">
        <f t="shared" si="84"/>
        <v>9.6211275016187408</v>
      </c>
      <c r="AA167" s="44">
        <f t="shared" si="85"/>
        <v>6</v>
      </c>
      <c r="AB167" s="47">
        <f t="shared" si="86"/>
        <v>49.862558937729034</v>
      </c>
      <c r="AC167" s="44">
        <f t="shared" si="87"/>
        <v>12.600000000000001</v>
      </c>
      <c r="AD167" s="48">
        <f t="shared" si="88"/>
        <v>6.625</v>
      </c>
      <c r="AE167" s="44">
        <f t="shared" si="89"/>
        <v>37.799999999999997</v>
      </c>
      <c r="AF167" s="47">
        <f t="shared" si="90"/>
        <v>114</v>
      </c>
      <c r="AG167" s="49">
        <f t="shared" si="91"/>
        <v>2.7142857142857144</v>
      </c>
      <c r="AH167" s="69">
        <f t="shared" si="92"/>
        <v>3.5</v>
      </c>
      <c r="AI167" s="46">
        <f t="shared" si="93"/>
        <v>9.6211275016187408</v>
      </c>
      <c r="AJ167" s="44">
        <f t="shared" si="94"/>
        <v>6</v>
      </c>
      <c r="AK167" s="47">
        <f t="shared" si="95"/>
        <v>49.862558937729034</v>
      </c>
      <c r="AL167" s="44">
        <f t="shared" si="96"/>
        <v>6</v>
      </c>
      <c r="AM167" s="48">
        <f t="shared" si="97"/>
        <v>7.41240157480315</v>
      </c>
      <c r="AN167" s="44">
        <f t="shared" si="98"/>
        <v>24</v>
      </c>
      <c r="AO167" s="47">
        <f t="shared" si="99"/>
        <v>96</v>
      </c>
      <c r="AP167" s="54">
        <f t="shared" si="100"/>
        <v>2.2857142857142856</v>
      </c>
      <c r="AQ167" s="69">
        <f t="shared" si="101"/>
        <v>3.5</v>
      </c>
      <c r="AR167" s="46">
        <f t="shared" si="102"/>
        <v>9.6211275016187408</v>
      </c>
      <c r="AS167" s="44">
        <f t="shared" si="103"/>
        <v>6</v>
      </c>
      <c r="AT167" s="47">
        <f t="shared" si="104"/>
        <v>49.862558937729034</v>
      </c>
      <c r="AU167" s="44">
        <f t="shared" si="105"/>
        <v>12</v>
      </c>
      <c r="AV167" s="48">
        <f t="shared" si="106"/>
        <v>6.625</v>
      </c>
      <c r="AW167" s="44">
        <f t="shared" si="82"/>
        <v>24</v>
      </c>
      <c r="AX167" s="44">
        <f t="shared" si="107"/>
        <v>6</v>
      </c>
      <c r="AY167" s="44">
        <f t="shared" si="108"/>
        <v>12</v>
      </c>
      <c r="AZ167" s="47">
        <f t="shared" si="109"/>
        <v>120</v>
      </c>
      <c r="BA167" s="49">
        <f t="shared" si="110"/>
        <v>2.8571428571428572</v>
      </c>
      <c r="BB167" s="69">
        <f t="shared" si="111"/>
        <v>3.5</v>
      </c>
      <c r="BC167" s="46">
        <f t="shared" si="112"/>
        <v>9.6211275016187408</v>
      </c>
      <c r="BD167" s="44">
        <f t="shared" si="113"/>
        <v>6</v>
      </c>
      <c r="BE167" s="47">
        <f t="shared" si="114"/>
        <v>49.862558937729034</v>
      </c>
      <c r="BF167" s="44">
        <f t="shared" si="115"/>
        <v>6</v>
      </c>
      <c r="BG167" s="48">
        <f t="shared" si="116"/>
        <v>7.41240157480315</v>
      </c>
      <c r="BH167" s="48">
        <f t="shared" si="117"/>
        <v>12</v>
      </c>
      <c r="BI167" s="44">
        <f t="shared" si="118"/>
        <v>6</v>
      </c>
      <c r="BJ167" s="44">
        <f t="shared" si="119"/>
        <v>12</v>
      </c>
      <c r="BK167" s="44">
        <f t="shared" si="120"/>
        <v>102</v>
      </c>
      <c r="BL167" s="49">
        <f t="shared" si="121"/>
        <v>2.4285714285714284</v>
      </c>
    </row>
    <row r="168" spans="24:64" x14ac:dyDescent="0.25">
      <c r="X168" s="38">
        <v>164</v>
      </c>
      <c r="Y168" s="69">
        <f t="shared" si="83"/>
        <v>3.5</v>
      </c>
      <c r="Z168" s="46">
        <f t="shared" si="84"/>
        <v>9.6211275016187408</v>
      </c>
      <c r="AA168" s="44">
        <f t="shared" si="85"/>
        <v>6</v>
      </c>
      <c r="AB168" s="47">
        <f t="shared" si="86"/>
        <v>49.862558937729034</v>
      </c>
      <c r="AC168" s="44">
        <f t="shared" si="87"/>
        <v>12.600000000000001</v>
      </c>
      <c r="AD168" s="48">
        <f t="shared" si="88"/>
        <v>6.625</v>
      </c>
      <c r="AE168" s="44">
        <f t="shared" si="89"/>
        <v>37.799999999999997</v>
      </c>
      <c r="AF168" s="47">
        <f t="shared" si="90"/>
        <v>114</v>
      </c>
      <c r="AG168" s="49">
        <f t="shared" si="91"/>
        <v>2.7142857142857144</v>
      </c>
      <c r="AH168" s="69">
        <f t="shared" si="92"/>
        <v>3.5</v>
      </c>
      <c r="AI168" s="46">
        <f t="shared" si="93"/>
        <v>9.6211275016187408</v>
      </c>
      <c r="AJ168" s="44">
        <f t="shared" si="94"/>
        <v>6</v>
      </c>
      <c r="AK168" s="47">
        <f t="shared" si="95"/>
        <v>49.862558937729034</v>
      </c>
      <c r="AL168" s="44">
        <f t="shared" si="96"/>
        <v>6</v>
      </c>
      <c r="AM168" s="48">
        <f t="shared" si="97"/>
        <v>7.41240157480315</v>
      </c>
      <c r="AN168" s="44">
        <f t="shared" si="98"/>
        <v>24</v>
      </c>
      <c r="AO168" s="47">
        <f t="shared" si="99"/>
        <v>96</v>
      </c>
      <c r="AP168" s="54">
        <f t="shared" si="100"/>
        <v>2.2857142857142856</v>
      </c>
      <c r="AQ168" s="69">
        <f t="shared" si="101"/>
        <v>3.5</v>
      </c>
      <c r="AR168" s="46">
        <f t="shared" si="102"/>
        <v>9.6211275016187408</v>
      </c>
      <c r="AS168" s="44">
        <f t="shared" si="103"/>
        <v>6</v>
      </c>
      <c r="AT168" s="47">
        <f t="shared" si="104"/>
        <v>49.862558937729034</v>
      </c>
      <c r="AU168" s="44">
        <f t="shared" si="105"/>
        <v>12</v>
      </c>
      <c r="AV168" s="48">
        <f t="shared" si="106"/>
        <v>6.625</v>
      </c>
      <c r="AW168" s="44">
        <f t="shared" si="82"/>
        <v>24</v>
      </c>
      <c r="AX168" s="44">
        <f t="shared" si="107"/>
        <v>6</v>
      </c>
      <c r="AY168" s="44">
        <f t="shared" si="108"/>
        <v>12</v>
      </c>
      <c r="AZ168" s="47">
        <f t="shared" si="109"/>
        <v>120</v>
      </c>
      <c r="BA168" s="49">
        <f t="shared" si="110"/>
        <v>2.8571428571428572</v>
      </c>
      <c r="BB168" s="69">
        <f t="shared" si="111"/>
        <v>3.5</v>
      </c>
      <c r="BC168" s="46">
        <f t="shared" si="112"/>
        <v>9.6211275016187408</v>
      </c>
      <c r="BD168" s="44">
        <f t="shared" si="113"/>
        <v>6</v>
      </c>
      <c r="BE168" s="47">
        <f t="shared" si="114"/>
        <v>49.862558937729034</v>
      </c>
      <c r="BF168" s="44">
        <f t="shared" si="115"/>
        <v>6</v>
      </c>
      <c r="BG168" s="48">
        <f t="shared" si="116"/>
        <v>7.41240157480315</v>
      </c>
      <c r="BH168" s="48">
        <f t="shared" si="117"/>
        <v>12</v>
      </c>
      <c r="BI168" s="44">
        <f t="shared" si="118"/>
        <v>6</v>
      </c>
      <c r="BJ168" s="44">
        <f t="shared" si="119"/>
        <v>12</v>
      </c>
      <c r="BK168" s="44">
        <f t="shared" si="120"/>
        <v>102</v>
      </c>
      <c r="BL168" s="49">
        <f t="shared" si="121"/>
        <v>2.4285714285714284</v>
      </c>
    </row>
    <row r="169" spans="24:64" x14ac:dyDescent="0.25">
      <c r="X169" s="38">
        <v>165</v>
      </c>
      <c r="Y169" s="69">
        <f t="shared" si="83"/>
        <v>3.5</v>
      </c>
      <c r="Z169" s="46">
        <f t="shared" si="84"/>
        <v>9.6211275016187408</v>
      </c>
      <c r="AA169" s="44">
        <f t="shared" si="85"/>
        <v>6</v>
      </c>
      <c r="AB169" s="47">
        <f t="shared" si="86"/>
        <v>49.862558937729034</v>
      </c>
      <c r="AC169" s="44">
        <f t="shared" si="87"/>
        <v>12.600000000000001</v>
      </c>
      <c r="AD169" s="48">
        <f t="shared" si="88"/>
        <v>6.625</v>
      </c>
      <c r="AE169" s="44">
        <f t="shared" si="89"/>
        <v>37.799999999999997</v>
      </c>
      <c r="AF169" s="47">
        <f t="shared" si="90"/>
        <v>114</v>
      </c>
      <c r="AG169" s="49">
        <f t="shared" si="91"/>
        <v>2.7142857142857144</v>
      </c>
      <c r="AH169" s="69">
        <f t="shared" si="92"/>
        <v>3.5</v>
      </c>
      <c r="AI169" s="46">
        <f t="shared" si="93"/>
        <v>9.6211275016187408</v>
      </c>
      <c r="AJ169" s="44">
        <f t="shared" si="94"/>
        <v>6</v>
      </c>
      <c r="AK169" s="47">
        <f t="shared" si="95"/>
        <v>49.862558937729034</v>
      </c>
      <c r="AL169" s="44">
        <f t="shared" si="96"/>
        <v>6</v>
      </c>
      <c r="AM169" s="48">
        <f t="shared" si="97"/>
        <v>7.41240157480315</v>
      </c>
      <c r="AN169" s="44">
        <f t="shared" si="98"/>
        <v>24</v>
      </c>
      <c r="AO169" s="47">
        <f t="shared" si="99"/>
        <v>96</v>
      </c>
      <c r="AP169" s="54">
        <f t="shared" si="100"/>
        <v>2.2857142857142856</v>
      </c>
      <c r="AQ169" s="69">
        <f t="shared" si="101"/>
        <v>3.5</v>
      </c>
      <c r="AR169" s="46">
        <f t="shared" si="102"/>
        <v>9.6211275016187408</v>
      </c>
      <c r="AS169" s="44">
        <f t="shared" si="103"/>
        <v>6</v>
      </c>
      <c r="AT169" s="47">
        <f t="shared" si="104"/>
        <v>49.862558937729034</v>
      </c>
      <c r="AU169" s="44">
        <f t="shared" si="105"/>
        <v>12</v>
      </c>
      <c r="AV169" s="48">
        <f t="shared" si="106"/>
        <v>6.625</v>
      </c>
      <c r="AW169" s="44">
        <f t="shared" si="82"/>
        <v>24</v>
      </c>
      <c r="AX169" s="44">
        <f t="shared" si="107"/>
        <v>6</v>
      </c>
      <c r="AY169" s="44">
        <f t="shared" si="108"/>
        <v>12</v>
      </c>
      <c r="AZ169" s="47">
        <f t="shared" si="109"/>
        <v>120</v>
      </c>
      <c r="BA169" s="49">
        <f t="shared" si="110"/>
        <v>2.8571428571428572</v>
      </c>
      <c r="BB169" s="69">
        <f t="shared" si="111"/>
        <v>3.5</v>
      </c>
      <c r="BC169" s="46">
        <f t="shared" si="112"/>
        <v>9.6211275016187408</v>
      </c>
      <c r="BD169" s="44">
        <f t="shared" si="113"/>
        <v>6</v>
      </c>
      <c r="BE169" s="47">
        <f t="shared" si="114"/>
        <v>49.862558937729034</v>
      </c>
      <c r="BF169" s="44">
        <f t="shared" si="115"/>
        <v>6</v>
      </c>
      <c r="BG169" s="48">
        <f t="shared" si="116"/>
        <v>7.41240157480315</v>
      </c>
      <c r="BH169" s="48">
        <f t="shared" si="117"/>
        <v>12</v>
      </c>
      <c r="BI169" s="44">
        <f t="shared" si="118"/>
        <v>6</v>
      </c>
      <c r="BJ169" s="44">
        <f t="shared" si="119"/>
        <v>12</v>
      </c>
      <c r="BK169" s="44">
        <f t="shared" si="120"/>
        <v>102</v>
      </c>
      <c r="BL169" s="49">
        <f t="shared" si="121"/>
        <v>2.4285714285714284</v>
      </c>
    </row>
    <row r="170" spans="24:64" x14ac:dyDescent="0.25">
      <c r="X170" s="38">
        <v>166</v>
      </c>
      <c r="Y170" s="69">
        <f t="shared" si="83"/>
        <v>3.5</v>
      </c>
      <c r="Z170" s="46">
        <f t="shared" si="84"/>
        <v>9.6211275016187408</v>
      </c>
      <c r="AA170" s="44">
        <f t="shared" si="85"/>
        <v>6</v>
      </c>
      <c r="AB170" s="47">
        <f t="shared" si="86"/>
        <v>49.862558937729034</v>
      </c>
      <c r="AC170" s="44">
        <f t="shared" si="87"/>
        <v>12.600000000000001</v>
      </c>
      <c r="AD170" s="48">
        <f t="shared" si="88"/>
        <v>6.625</v>
      </c>
      <c r="AE170" s="44">
        <f t="shared" si="89"/>
        <v>37.799999999999997</v>
      </c>
      <c r="AF170" s="47">
        <f t="shared" si="90"/>
        <v>114</v>
      </c>
      <c r="AG170" s="49">
        <f t="shared" si="91"/>
        <v>2.7142857142857144</v>
      </c>
      <c r="AH170" s="69">
        <f t="shared" si="92"/>
        <v>3.5</v>
      </c>
      <c r="AI170" s="46">
        <f t="shared" si="93"/>
        <v>9.6211275016187408</v>
      </c>
      <c r="AJ170" s="44">
        <f t="shared" si="94"/>
        <v>6</v>
      </c>
      <c r="AK170" s="47">
        <f t="shared" si="95"/>
        <v>49.862558937729034</v>
      </c>
      <c r="AL170" s="44">
        <f t="shared" si="96"/>
        <v>6</v>
      </c>
      <c r="AM170" s="48">
        <f t="shared" si="97"/>
        <v>7.41240157480315</v>
      </c>
      <c r="AN170" s="44">
        <f t="shared" si="98"/>
        <v>24</v>
      </c>
      <c r="AO170" s="47">
        <f t="shared" si="99"/>
        <v>96</v>
      </c>
      <c r="AP170" s="54">
        <f t="shared" si="100"/>
        <v>2.2857142857142856</v>
      </c>
      <c r="AQ170" s="69">
        <f t="shared" si="101"/>
        <v>3.5</v>
      </c>
      <c r="AR170" s="46">
        <f t="shared" si="102"/>
        <v>9.6211275016187408</v>
      </c>
      <c r="AS170" s="44">
        <f t="shared" si="103"/>
        <v>6</v>
      </c>
      <c r="AT170" s="47">
        <f t="shared" si="104"/>
        <v>49.862558937729034</v>
      </c>
      <c r="AU170" s="44">
        <f t="shared" si="105"/>
        <v>12</v>
      </c>
      <c r="AV170" s="48">
        <f t="shared" si="106"/>
        <v>6.625</v>
      </c>
      <c r="AW170" s="44">
        <f t="shared" si="82"/>
        <v>24</v>
      </c>
      <c r="AX170" s="44">
        <f t="shared" si="107"/>
        <v>6</v>
      </c>
      <c r="AY170" s="44">
        <f t="shared" si="108"/>
        <v>12</v>
      </c>
      <c r="AZ170" s="47">
        <f t="shared" si="109"/>
        <v>120</v>
      </c>
      <c r="BA170" s="49">
        <f t="shared" si="110"/>
        <v>2.8571428571428572</v>
      </c>
      <c r="BB170" s="69">
        <f t="shared" si="111"/>
        <v>3.5</v>
      </c>
      <c r="BC170" s="46">
        <f t="shared" si="112"/>
        <v>9.6211275016187408</v>
      </c>
      <c r="BD170" s="44">
        <f t="shared" si="113"/>
        <v>6</v>
      </c>
      <c r="BE170" s="47">
        <f t="shared" si="114"/>
        <v>49.862558937729034</v>
      </c>
      <c r="BF170" s="44">
        <f t="shared" si="115"/>
        <v>6</v>
      </c>
      <c r="BG170" s="48">
        <f t="shared" si="116"/>
        <v>7.41240157480315</v>
      </c>
      <c r="BH170" s="48">
        <f t="shared" si="117"/>
        <v>12</v>
      </c>
      <c r="BI170" s="44">
        <f t="shared" si="118"/>
        <v>6</v>
      </c>
      <c r="BJ170" s="44">
        <f t="shared" si="119"/>
        <v>12</v>
      </c>
      <c r="BK170" s="44">
        <f t="shared" si="120"/>
        <v>102</v>
      </c>
      <c r="BL170" s="49">
        <f t="shared" si="121"/>
        <v>2.4285714285714284</v>
      </c>
    </row>
    <row r="171" spans="24:64" x14ac:dyDescent="0.25">
      <c r="X171" s="38">
        <v>167</v>
      </c>
      <c r="Y171" s="69">
        <f t="shared" si="83"/>
        <v>3.5</v>
      </c>
      <c r="Z171" s="46">
        <f t="shared" si="84"/>
        <v>9.6211275016187408</v>
      </c>
      <c r="AA171" s="44">
        <f t="shared" si="85"/>
        <v>6</v>
      </c>
      <c r="AB171" s="47">
        <f t="shared" si="86"/>
        <v>49.862558937729034</v>
      </c>
      <c r="AC171" s="44">
        <f t="shared" si="87"/>
        <v>12.600000000000001</v>
      </c>
      <c r="AD171" s="48">
        <f t="shared" si="88"/>
        <v>6.625</v>
      </c>
      <c r="AE171" s="44">
        <f t="shared" si="89"/>
        <v>37.799999999999997</v>
      </c>
      <c r="AF171" s="47">
        <f t="shared" si="90"/>
        <v>114</v>
      </c>
      <c r="AG171" s="49">
        <f t="shared" si="91"/>
        <v>2.7142857142857144</v>
      </c>
      <c r="AH171" s="69">
        <f t="shared" si="92"/>
        <v>3.5</v>
      </c>
      <c r="AI171" s="46">
        <f t="shared" si="93"/>
        <v>9.6211275016187408</v>
      </c>
      <c r="AJ171" s="44">
        <f t="shared" si="94"/>
        <v>6</v>
      </c>
      <c r="AK171" s="47">
        <f t="shared" si="95"/>
        <v>49.862558937729034</v>
      </c>
      <c r="AL171" s="44">
        <f t="shared" si="96"/>
        <v>6</v>
      </c>
      <c r="AM171" s="48">
        <f t="shared" si="97"/>
        <v>7.41240157480315</v>
      </c>
      <c r="AN171" s="44">
        <f t="shared" si="98"/>
        <v>24</v>
      </c>
      <c r="AO171" s="47">
        <f t="shared" si="99"/>
        <v>96</v>
      </c>
      <c r="AP171" s="54">
        <f t="shared" si="100"/>
        <v>2.2857142857142856</v>
      </c>
      <c r="AQ171" s="69">
        <f t="shared" si="101"/>
        <v>3.5</v>
      </c>
      <c r="AR171" s="46">
        <f t="shared" si="102"/>
        <v>9.6211275016187408</v>
      </c>
      <c r="AS171" s="44">
        <f t="shared" si="103"/>
        <v>6</v>
      </c>
      <c r="AT171" s="47">
        <f t="shared" si="104"/>
        <v>49.862558937729034</v>
      </c>
      <c r="AU171" s="44">
        <f t="shared" si="105"/>
        <v>12</v>
      </c>
      <c r="AV171" s="48">
        <f t="shared" si="106"/>
        <v>6.625</v>
      </c>
      <c r="AW171" s="44">
        <f t="shared" si="82"/>
        <v>24</v>
      </c>
      <c r="AX171" s="44">
        <f t="shared" si="107"/>
        <v>6</v>
      </c>
      <c r="AY171" s="44">
        <f t="shared" si="108"/>
        <v>12</v>
      </c>
      <c r="AZ171" s="47">
        <f t="shared" si="109"/>
        <v>120</v>
      </c>
      <c r="BA171" s="49">
        <f t="shared" si="110"/>
        <v>2.8571428571428572</v>
      </c>
      <c r="BB171" s="69">
        <f t="shared" si="111"/>
        <v>3.5</v>
      </c>
      <c r="BC171" s="46">
        <f t="shared" si="112"/>
        <v>9.6211275016187408</v>
      </c>
      <c r="BD171" s="44">
        <f t="shared" si="113"/>
        <v>6</v>
      </c>
      <c r="BE171" s="47">
        <f t="shared" si="114"/>
        <v>49.862558937729034</v>
      </c>
      <c r="BF171" s="44">
        <f t="shared" si="115"/>
        <v>6</v>
      </c>
      <c r="BG171" s="48">
        <f t="shared" si="116"/>
        <v>7.41240157480315</v>
      </c>
      <c r="BH171" s="48">
        <f t="shared" si="117"/>
        <v>12</v>
      </c>
      <c r="BI171" s="44">
        <f t="shared" si="118"/>
        <v>6</v>
      </c>
      <c r="BJ171" s="44">
        <f t="shared" si="119"/>
        <v>12</v>
      </c>
      <c r="BK171" s="44">
        <f t="shared" si="120"/>
        <v>102</v>
      </c>
      <c r="BL171" s="49">
        <f t="shared" si="121"/>
        <v>2.4285714285714284</v>
      </c>
    </row>
    <row r="172" spans="24:64" x14ac:dyDescent="0.25">
      <c r="X172" s="38">
        <v>168</v>
      </c>
      <c r="Y172" s="69">
        <f t="shared" si="83"/>
        <v>3.5</v>
      </c>
      <c r="Z172" s="46">
        <f t="shared" si="84"/>
        <v>9.6211275016187408</v>
      </c>
      <c r="AA172" s="44">
        <f t="shared" si="85"/>
        <v>6</v>
      </c>
      <c r="AB172" s="47">
        <f t="shared" si="86"/>
        <v>49.862558937729034</v>
      </c>
      <c r="AC172" s="44">
        <f t="shared" si="87"/>
        <v>12.600000000000001</v>
      </c>
      <c r="AD172" s="48">
        <f t="shared" si="88"/>
        <v>6.625</v>
      </c>
      <c r="AE172" s="44">
        <f t="shared" si="89"/>
        <v>37.799999999999997</v>
      </c>
      <c r="AF172" s="47">
        <f t="shared" si="90"/>
        <v>114</v>
      </c>
      <c r="AG172" s="49">
        <f t="shared" si="91"/>
        <v>2.7142857142857144</v>
      </c>
      <c r="AH172" s="69">
        <f t="shared" si="92"/>
        <v>3.5</v>
      </c>
      <c r="AI172" s="46">
        <f t="shared" si="93"/>
        <v>9.6211275016187408</v>
      </c>
      <c r="AJ172" s="44">
        <f t="shared" si="94"/>
        <v>6</v>
      </c>
      <c r="AK172" s="47">
        <f t="shared" si="95"/>
        <v>49.862558937729034</v>
      </c>
      <c r="AL172" s="44">
        <f t="shared" si="96"/>
        <v>6</v>
      </c>
      <c r="AM172" s="48">
        <f t="shared" si="97"/>
        <v>7.41240157480315</v>
      </c>
      <c r="AN172" s="44">
        <f t="shared" si="98"/>
        <v>24</v>
      </c>
      <c r="AO172" s="47">
        <f t="shared" si="99"/>
        <v>96</v>
      </c>
      <c r="AP172" s="54">
        <f t="shared" si="100"/>
        <v>2.2857142857142856</v>
      </c>
      <c r="AQ172" s="69">
        <f t="shared" si="101"/>
        <v>3.5</v>
      </c>
      <c r="AR172" s="46">
        <f t="shared" si="102"/>
        <v>9.6211275016187408</v>
      </c>
      <c r="AS172" s="44">
        <f t="shared" si="103"/>
        <v>6</v>
      </c>
      <c r="AT172" s="47">
        <f t="shared" si="104"/>
        <v>49.862558937729034</v>
      </c>
      <c r="AU172" s="44">
        <f t="shared" si="105"/>
        <v>12</v>
      </c>
      <c r="AV172" s="48">
        <f t="shared" si="106"/>
        <v>6.625</v>
      </c>
      <c r="AW172" s="44">
        <f t="shared" si="82"/>
        <v>24</v>
      </c>
      <c r="AX172" s="44">
        <f t="shared" si="107"/>
        <v>6</v>
      </c>
      <c r="AY172" s="44">
        <f t="shared" si="108"/>
        <v>12</v>
      </c>
      <c r="AZ172" s="47">
        <f t="shared" si="109"/>
        <v>120</v>
      </c>
      <c r="BA172" s="49">
        <f t="shared" si="110"/>
        <v>2.8571428571428572</v>
      </c>
      <c r="BB172" s="69">
        <f t="shared" si="111"/>
        <v>3.5</v>
      </c>
      <c r="BC172" s="46">
        <f t="shared" si="112"/>
        <v>9.6211275016187408</v>
      </c>
      <c r="BD172" s="44">
        <f t="shared" si="113"/>
        <v>6</v>
      </c>
      <c r="BE172" s="47">
        <f t="shared" si="114"/>
        <v>49.862558937729034</v>
      </c>
      <c r="BF172" s="44">
        <f t="shared" si="115"/>
        <v>6</v>
      </c>
      <c r="BG172" s="48">
        <f t="shared" si="116"/>
        <v>7.41240157480315</v>
      </c>
      <c r="BH172" s="48">
        <f t="shared" si="117"/>
        <v>12</v>
      </c>
      <c r="BI172" s="44">
        <f t="shared" si="118"/>
        <v>6</v>
      </c>
      <c r="BJ172" s="44">
        <f t="shared" si="119"/>
        <v>12</v>
      </c>
      <c r="BK172" s="44">
        <f t="shared" si="120"/>
        <v>102</v>
      </c>
      <c r="BL172" s="49">
        <f t="shared" si="121"/>
        <v>2.4285714285714284</v>
      </c>
    </row>
    <row r="173" spans="24:64" x14ac:dyDescent="0.25">
      <c r="X173" s="38">
        <v>169</v>
      </c>
      <c r="Y173" s="69">
        <f t="shared" si="83"/>
        <v>3.5</v>
      </c>
      <c r="Z173" s="46">
        <f t="shared" si="84"/>
        <v>9.6211275016187408</v>
      </c>
      <c r="AA173" s="44">
        <f t="shared" si="85"/>
        <v>6</v>
      </c>
      <c r="AB173" s="47">
        <f t="shared" si="86"/>
        <v>49.862558937729034</v>
      </c>
      <c r="AC173" s="44">
        <f t="shared" si="87"/>
        <v>12.600000000000001</v>
      </c>
      <c r="AD173" s="48">
        <f t="shared" si="88"/>
        <v>6.625</v>
      </c>
      <c r="AE173" s="44">
        <f t="shared" si="89"/>
        <v>37.799999999999997</v>
      </c>
      <c r="AF173" s="47">
        <f t="shared" si="90"/>
        <v>114</v>
      </c>
      <c r="AG173" s="49">
        <f t="shared" si="91"/>
        <v>2.7142857142857144</v>
      </c>
      <c r="AH173" s="69">
        <f t="shared" si="92"/>
        <v>3.5</v>
      </c>
      <c r="AI173" s="46">
        <f t="shared" si="93"/>
        <v>9.6211275016187408</v>
      </c>
      <c r="AJ173" s="44">
        <f t="shared" si="94"/>
        <v>6</v>
      </c>
      <c r="AK173" s="47">
        <f t="shared" si="95"/>
        <v>49.862558937729034</v>
      </c>
      <c r="AL173" s="44">
        <f t="shared" si="96"/>
        <v>6</v>
      </c>
      <c r="AM173" s="48">
        <f t="shared" si="97"/>
        <v>7.41240157480315</v>
      </c>
      <c r="AN173" s="44">
        <f t="shared" si="98"/>
        <v>24</v>
      </c>
      <c r="AO173" s="47">
        <f t="shared" si="99"/>
        <v>96</v>
      </c>
      <c r="AP173" s="54">
        <f t="shared" si="100"/>
        <v>2.2857142857142856</v>
      </c>
      <c r="AQ173" s="69">
        <f t="shared" si="101"/>
        <v>3.5</v>
      </c>
      <c r="AR173" s="46">
        <f t="shared" si="102"/>
        <v>9.6211275016187408</v>
      </c>
      <c r="AS173" s="44">
        <f t="shared" si="103"/>
        <v>6</v>
      </c>
      <c r="AT173" s="47">
        <f t="shared" si="104"/>
        <v>49.862558937729034</v>
      </c>
      <c r="AU173" s="44">
        <f t="shared" si="105"/>
        <v>12</v>
      </c>
      <c r="AV173" s="48">
        <f t="shared" si="106"/>
        <v>6.625</v>
      </c>
      <c r="AW173" s="44">
        <f t="shared" si="82"/>
        <v>24</v>
      </c>
      <c r="AX173" s="44">
        <f t="shared" si="107"/>
        <v>6</v>
      </c>
      <c r="AY173" s="44">
        <f t="shared" si="108"/>
        <v>12</v>
      </c>
      <c r="AZ173" s="47">
        <f t="shared" si="109"/>
        <v>120</v>
      </c>
      <c r="BA173" s="49">
        <f t="shared" si="110"/>
        <v>2.8571428571428572</v>
      </c>
      <c r="BB173" s="69">
        <f t="shared" si="111"/>
        <v>3.5</v>
      </c>
      <c r="BC173" s="46">
        <f t="shared" si="112"/>
        <v>9.6211275016187408</v>
      </c>
      <c r="BD173" s="44">
        <f t="shared" si="113"/>
        <v>6</v>
      </c>
      <c r="BE173" s="47">
        <f t="shared" si="114"/>
        <v>49.862558937729034</v>
      </c>
      <c r="BF173" s="44">
        <f t="shared" si="115"/>
        <v>6</v>
      </c>
      <c r="BG173" s="48">
        <f t="shared" si="116"/>
        <v>7.41240157480315</v>
      </c>
      <c r="BH173" s="48">
        <f t="shared" si="117"/>
        <v>12</v>
      </c>
      <c r="BI173" s="44">
        <f t="shared" si="118"/>
        <v>6</v>
      </c>
      <c r="BJ173" s="44">
        <f t="shared" si="119"/>
        <v>12</v>
      </c>
      <c r="BK173" s="44">
        <f t="shared" si="120"/>
        <v>102</v>
      </c>
      <c r="BL173" s="49">
        <f t="shared" si="121"/>
        <v>2.4285714285714284</v>
      </c>
    </row>
    <row r="174" spans="24:64" x14ac:dyDescent="0.25">
      <c r="X174" s="38">
        <v>170</v>
      </c>
      <c r="Y174" s="69">
        <f t="shared" si="83"/>
        <v>3.5</v>
      </c>
      <c r="Z174" s="46">
        <f t="shared" si="84"/>
        <v>9.6211275016187408</v>
      </c>
      <c r="AA174" s="44">
        <f t="shared" si="85"/>
        <v>6</v>
      </c>
      <c r="AB174" s="47">
        <f t="shared" si="86"/>
        <v>49.862558937729034</v>
      </c>
      <c r="AC174" s="44">
        <f t="shared" si="87"/>
        <v>12.600000000000001</v>
      </c>
      <c r="AD174" s="48">
        <f t="shared" si="88"/>
        <v>6.625</v>
      </c>
      <c r="AE174" s="44">
        <f t="shared" si="89"/>
        <v>37.799999999999997</v>
      </c>
      <c r="AF174" s="47">
        <f t="shared" si="90"/>
        <v>114</v>
      </c>
      <c r="AG174" s="49">
        <f t="shared" si="91"/>
        <v>2.7142857142857144</v>
      </c>
      <c r="AH174" s="69">
        <f t="shared" si="92"/>
        <v>3.5</v>
      </c>
      <c r="AI174" s="46">
        <f t="shared" si="93"/>
        <v>9.6211275016187408</v>
      </c>
      <c r="AJ174" s="44">
        <f t="shared" si="94"/>
        <v>6</v>
      </c>
      <c r="AK174" s="47">
        <f t="shared" si="95"/>
        <v>49.862558937729034</v>
      </c>
      <c r="AL174" s="44">
        <f t="shared" si="96"/>
        <v>6</v>
      </c>
      <c r="AM174" s="48">
        <f t="shared" si="97"/>
        <v>7.41240157480315</v>
      </c>
      <c r="AN174" s="44">
        <f t="shared" si="98"/>
        <v>24</v>
      </c>
      <c r="AO174" s="47">
        <f t="shared" si="99"/>
        <v>96</v>
      </c>
      <c r="AP174" s="54">
        <f t="shared" si="100"/>
        <v>2.2857142857142856</v>
      </c>
      <c r="AQ174" s="69">
        <f t="shared" si="101"/>
        <v>3.5</v>
      </c>
      <c r="AR174" s="46">
        <f t="shared" si="102"/>
        <v>9.6211275016187408</v>
      </c>
      <c r="AS174" s="44">
        <f t="shared" si="103"/>
        <v>6</v>
      </c>
      <c r="AT174" s="47">
        <f t="shared" si="104"/>
        <v>49.862558937729034</v>
      </c>
      <c r="AU174" s="44">
        <f t="shared" si="105"/>
        <v>12</v>
      </c>
      <c r="AV174" s="48">
        <f t="shared" si="106"/>
        <v>6.625</v>
      </c>
      <c r="AW174" s="44">
        <f t="shared" si="82"/>
        <v>24</v>
      </c>
      <c r="AX174" s="44">
        <f t="shared" si="107"/>
        <v>6</v>
      </c>
      <c r="AY174" s="44">
        <f t="shared" si="108"/>
        <v>12</v>
      </c>
      <c r="AZ174" s="47">
        <f t="shared" si="109"/>
        <v>120</v>
      </c>
      <c r="BA174" s="49">
        <f t="shared" si="110"/>
        <v>2.8571428571428572</v>
      </c>
      <c r="BB174" s="69">
        <f t="shared" si="111"/>
        <v>3.5</v>
      </c>
      <c r="BC174" s="46">
        <f t="shared" si="112"/>
        <v>9.6211275016187408</v>
      </c>
      <c r="BD174" s="44">
        <f t="shared" si="113"/>
        <v>6</v>
      </c>
      <c r="BE174" s="47">
        <f t="shared" si="114"/>
        <v>49.862558937729034</v>
      </c>
      <c r="BF174" s="44">
        <f t="shared" si="115"/>
        <v>6</v>
      </c>
      <c r="BG174" s="48">
        <f t="shared" si="116"/>
        <v>7.41240157480315</v>
      </c>
      <c r="BH174" s="48">
        <f t="shared" si="117"/>
        <v>12</v>
      </c>
      <c r="BI174" s="44">
        <f t="shared" si="118"/>
        <v>6</v>
      </c>
      <c r="BJ174" s="44">
        <f t="shared" si="119"/>
        <v>12</v>
      </c>
      <c r="BK174" s="44">
        <f t="shared" si="120"/>
        <v>102</v>
      </c>
      <c r="BL174" s="49">
        <f t="shared" si="121"/>
        <v>2.4285714285714284</v>
      </c>
    </row>
    <row r="175" spans="24:64" x14ac:dyDescent="0.25">
      <c r="X175" s="38">
        <v>171</v>
      </c>
      <c r="Y175" s="69">
        <f t="shared" si="83"/>
        <v>3.5</v>
      </c>
      <c r="Z175" s="46">
        <f t="shared" si="84"/>
        <v>9.6211275016187408</v>
      </c>
      <c r="AA175" s="44">
        <f t="shared" si="85"/>
        <v>6</v>
      </c>
      <c r="AB175" s="47">
        <f t="shared" si="86"/>
        <v>49.862558937729034</v>
      </c>
      <c r="AC175" s="44">
        <f t="shared" si="87"/>
        <v>12.600000000000001</v>
      </c>
      <c r="AD175" s="48">
        <f t="shared" si="88"/>
        <v>6.625</v>
      </c>
      <c r="AE175" s="44">
        <f t="shared" si="89"/>
        <v>37.799999999999997</v>
      </c>
      <c r="AF175" s="47">
        <f t="shared" si="90"/>
        <v>114</v>
      </c>
      <c r="AG175" s="49">
        <f t="shared" si="91"/>
        <v>2.7142857142857144</v>
      </c>
      <c r="AH175" s="69">
        <f t="shared" si="92"/>
        <v>3.5</v>
      </c>
      <c r="AI175" s="46">
        <f t="shared" si="93"/>
        <v>9.6211275016187408</v>
      </c>
      <c r="AJ175" s="44">
        <f t="shared" si="94"/>
        <v>6</v>
      </c>
      <c r="AK175" s="47">
        <f t="shared" si="95"/>
        <v>49.862558937729034</v>
      </c>
      <c r="AL175" s="44">
        <f t="shared" si="96"/>
        <v>6</v>
      </c>
      <c r="AM175" s="48">
        <f t="shared" si="97"/>
        <v>7.41240157480315</v>
      </c>
      <c r="AN175" s="44">
        <f t="shared" si="98"/>
        <v>24</v>
      </c>
      <c r="AO175" s="47">
        <f t="shared" si="99"/>
        <v>96</v>
      </c>
      <c r="AP175" s="54">
        <f t="shared" si="100"/>
        <v>2.2857142857142856</v>
      </c>
      <c r="AQ175" s="69">
        <f t="shared" si="101"/>
        <v>3.5</v>
      </c>
      <c r="AR175" s="46">
        <f t="shared" si="102"/>
        <v>9.6211275016187408</v>
      </c>
      <c r="AS175" s="44">
        <f t="shared" si="103"/>
        <v>6</v>
      </c>
      <c r="AT175" s="47">
        <f t="shared" si="104"/>
        <v>49.862558937729034</v>
      </c>
      <c r="AU175" s="44">
        <f t="shared" si="105"/>
        <v>12</v>
      </c>
      <c r="AV175" s="48">
        <f t="shared" si="106"/>
        <v>6.625</v>
      </c>
      <c r="AW175" s="44">
        <f t="shared" si="82"/>
        <v>24</v>
      </c>
      <c r="AX175" s="44">
        <f t="shared" si="107"/>
        <v>6</v>
      </c>
      <c r="AY175" s="44">
        <f t="shared" si="108"/>
        <v>12</v>
      </c>
      <c r="AZ175" s="47">
        <f t="shared" si="109"/>
        <v>120</v>
      </c>
      <c r="BA175" s="49">
        <f t="shared" si="110"/>
        <v>2.8571428571428572</v>
      </c>
      <c r="BB175" s="69">
        <f t="shared" si="111"/>
        <v>3.5</v>
      </c>
      <c r="BC175" s="46">
        <f t="shared" si="112"/>
        <v>9.6211275016187408</v>
      </c>
      <c r="BD175" s="44">
        <f t="shared" si="113"/>
        <v>6</v>
      </c>
      <c r="BE175" s="47">
        <f t="shared" si="114"/>
        <v>49.862558937729034</v>
      </c>
      <c r="BF175" s="44">
        <f t="shared" si="115"/>
        <v>6</v>
      </c>
      <c r="BG175" s="48">
        <f t="shared" si="116"/>
        <v>7.41240157480315</v>
      </c>
      <c r="BH175" s="48">
        <f t="shared" si="117"/>
        <v>12</v>
      </c>
      <c r="BI175" s="44">
        <f t="shared" si="118"/>
        <v>6</v>
      </c>
      <c r="BJ175" s="44">
        <f t="shared" si="119"/>
        <v>12</v>
      </c>
      <c r="BK175" s="44">
        <f t="shared" si="120"/>
        <v>102</v>
      </c>
      <c r="BL175" s="49">
        <f t="shared" si="121"/>
        <v>2.4285714285714284</v>
      </c>
    </row>
    <row r="176" spans="24:64" x14ac:dyDescent="0.25">
      <c r="X176" s="38">
        <v>172</v>
      </c>
      <c r="Y176" s="69">
        <f t="shared" si="83"/>
        <v>3.5</v>
      </c>
      <c r="Z176" s="46">
        <f t="shared" si="84"/>
        <v>9.6211275016187408</v>
      </c>
      <c r="AA176" s="44">
        <f t="shared" si="85"/>
        <v>6</v>
      </c>
      <c r="AB176" s="47">
        <f t="shared" si="86"/>
        <v>49.862558937729034</v>
      </c>
      <c r="AC176" s="44">
        <f t="shared" si="87"/>
        <v>12.600000000000001</v>
      </c>
      <c r="AD176" s="48">
        <f t="shared" si="88"/>
        <v>6.625</v>
      </c>
      <c r="AE176" s="44">
        <f t="shared" si="89"/>
        <v>37.799999999999997</v>
      </c>
      <c r="AF176" s="47">
        <f t="shared" si="90"/>
        <v>114</v>
      </c>
      <c r="AG176" s="49">
        <f t="shared" si="91"/>
        <v>2.7142857142857144</v>
      </c>
      <c r="AH176" s="69">
        <f t="shared" si="92"/>
        <v>3.5</v>
      </c>
      <c r="AI176" s="46">
        <f t="shared" si="93"/>
        <v>9.6211275016187408</v>
      </c>
      <c r="AJ176" s="44">
        <f t="shared" si="94"/>
        <v>6</v>
      </c>
      <c r="AK176" s="47">
        <f t="shared" si="95"/>
        <v>49.862558937729034</v>
      </c>
      <c r="AL176" s="44">
        <f t="shared" si="96"/>
        <v>6</v>
      </c>
      <c r="AM176" s="48">
        <f t="shared" si="97"/>
        <v>7.41240157480315</v>
      </c>
      <c r="AN176" s="44">
        <f t="shared" si="98"/>
        <v>24</v>
      </c>
      <c r="AO176" s="47">
        <f t="shared" si="99"/>
        <v>96</v>
      </c>
      <c r="AP176" s="54">
        <f t="shared" si="100"/>
        <v>2.2857142857142856</v>
      </c>
      <c r="AQ176" s="69">
        <f t="shared" si="101"/>
        <v>3.5</v>
      </c>
      <c r="AR176" s="46">
        <f t="shared" si="102"/>
        <v>9.6211275016187408</v>
      </c>
      <c r="AS176" s="44">
        <f t="shared" si="103"/>
        <v>6</v>
      </c>
      <c r="AT176" s="47">
        <f t="shared" si="104"/>
        <v>49.862558937729034</v>
      </c>
      <c r="AU176" s="44">
        <f t="shared" si="105"/>
        <v>12</v>
      </c>
      <c r="AV176" s="48">
        <f t="shared" si="106"/>
        <v>6.625</v>
      </c>
      <c r="AW176" s="44">
        <f t="shared" si="82"/>
        <v>24</v>
      </c>
      <c r="AX176" s="44">
        <f t="shared" si="107"/>
        <v>6</v>
      </c>
      <c r="AY176" s="44">
        <f t="shared" si="108"/>
        <v>12</v>
      </c>
      <c r="AZ176" s="47">
        <f t="shared" si="109"/>
        <v>120</v>
      </c>
      <c r="BA176" s="49">
        <f t="shared" si="110"/>
        <v>2.8571428571428572</v>
      </c>
      <c r="BB176" s="69">
        <f t="shared" si="111"/>
        <v>3.5</v>
      </c>
      <c r="BC176" s="46">
        <f t="shared" si="112"/>
        <v>9.6211275016187408</v>
      </c>
      <c r="BD176" s="44">
        <f t="shared" si="113"/>
        <v>6</v>
      </c>
      <c r="BE176" s="47">
        <f t="shared" si="114"/>
        <v>49.862558937729034</v>
      </c>
      <c r="BF176" s="44">
        <f t="shared" si="115"/>
        <v>6</v>
      </c>
      <c r="BG176" s="48">
        <f t="shared" si="116"/>
        <v>7.41240157480315</v>
      </c>
      <c r="BH176" s="48">
        <f t="shared" si="117"/>
        <v>12</v>
      </c>
      <c r="BI176" s="44">
        <f t="shared" si="118"/>
        <v>6</v>
      </c>
      <c r="BJ176" s="44">
        <f t="shared" si="119"/>
        <v>12</v>
      </c>
      <c r="BK176" s="44">
        <f t="shared" si="120"/>
        <v>102</v>
      </c>
      <c r="BL176" s="49">
        <f t="shared" si="121"/>
        <v>2.4285714285714284</v>
      </c>
    </row>
    <row r="177" spans="24:64" x14ac:dyDescent="0.25">
      <c r="X177" s="38">
        <v>173</v>
      </c>
      <c r="Y177" s="69">
        <f t="shared" si="83"/>
        <v>3.5</v>
      </c>
      <c r="Z177" s="46">
        <f t="shared" si="84"/>
        <v>9.6211275016187408</v>
      </c>
      <c r="AA177" s="44">
        <f t="shared" si="85"/>
        <v>6</v>
      </c>
      <c r="AB177" s="47">
        <f t="shared" si="86"/>
        <v>49.862558937729034</v>
      </c>
      <c r="AC177" s="44">
        <f t="shared" si="87"/>
        <v>12.600000000000001</v>
      </c>
      <c r="AD177" s="48">
        <f t="shared" si="88"/>
        <v>6.625</v>
      </c>
      <c r="AE177" s="44">
        <f t="shared" si="89"/>
        <v>37.799999999999997</v>
      </c>
      <c r="AF177" s="47">
        <f t="shared" si="90"/>
        <v>114</v>
      </c>
      <c r="AG177" s="49">
        <f t="shared" si="91"/>
        <v>2.7142857142857144</v>
      </c>
      <c r="AH177" s="69">
        <f t="shared" si="92"/>
        <v>3.5</v>
      </c>
      <c r="AI177" s="46">
        <f t="shared" si="93"/>
        <v>9.6211275016187408</v>
      </c>
      <c r="AJ177" s="44">
        <f t="shared" si="94"/>
        <v>6</v>
      </c>
      <c r="AK177" s="47">
        <f t="shared" si="95"/>
        <v>49.862558937729034</v>
      </c>
      <c r="AL177" s="44">
        <f t="shared" si="96"/>
        <v>6</v>
      </c>
      <c r="AM177" s="48">
        <f t="shared" si="97"/>
        <v>7.41240157480315</v>
      </c>
      <c r="AN177" s="44">
        <f t="shared" si="98"/>
        <v>24</v>
      </c>
      <c r="AO177" s="47">
        <f t="shared" si="99"/>
        <v>96</v>
      </c>
      <c r="AP177" s="54">
        <f t="shared" si="100"/>
        <v>2.2857142857142856</v>
      </c>
      <c r="AQ177" s="69">
        <f t="shared" si="101"/>
        <v>3.5</v>
      </c>
      <c r="AR177" s="46">
        <f t="shared" si="102"/>
        <v>9.6211275016187408</v>
      </c>
      <c r="AS177" s="44">
        <f t="shared" si="103"/>
        <v>6</v>
      </c>
      <c r="AT177" s="47">
        <f t="shared" si="104"/>
        <v>49.862558937729034</v>
      </c>
      <c r="AU177" s="44">
        <f t="shared" si="105"/>
        <v>12</v>
      </c>
      <c r="AV177" s="48">
        <f t="shared" si="106"/>
        <v>6.625</v>
      </c>
      <c r="AW177" s="44">
        <f t="shared" si="82"/>
        <v>24</v>
      </c>
      <c r="AX177" s="44">
        <f t="shared" si="107"/>
        <v>6</v>
      </c>
      <c r="AY177" s="44">
        <f t="shared" si="108"/>
        <v>12</v>
      </c>
      <c r="AZ177" s="47">
        <f t="shared" si="109"/>
        <v>120</v>
      </c>
      <c r="BA177" s="49">
        <f t="shared" si="110"/>
        <v>2.8571428571428572</v>
      </c>
      <c r="BB177" s="69">
        <f t="shared" si="111"/>
        <v>3.5</v>
      </c>
      <c r="BC177" s="46">
        <f t="shared" si="112"/>
        <v>9.6211275016187408</v>
      </c>
      <c r="BD177" s="44">
        <f t="shared" si="113"/>
        <v>6</v>
      </c>
      <c r="BE177" s="47">
        <f t="shared" si="114"/>
        <v>49.862558937729034</v>
      </c>
      <c r="BF177" s="44">
        <f t="shared" si="115"/>
        <v>6</v>
      </c>
      <c r="BG177" s="48">
        <f t="shared" si="116"/>
        <v>7.41240157480315</v>
      </c>
      <c r="BH177" s="48">
        <f t="shared" si="117"/>
        <v>12</v>
      </c>
      <c r="BI177" s="44">
        <f t="shared" si="118"/>
        <v>6</v>
      </c>
      <c r="BJ177" s="44">
        <f t="shared" si="119"/>
        <v>12</v>
      </c>
      <c r="BK177" s="44">
        <f t="shared" si="120"/>
        <v>102</v>
      </c>
      <c r="BL177" s="49">
        <f t="shared" si="121"/>
        <v>2.4285714285714284</v>
      </c>
    </row>
    <row r="178" spans="24:64" x14ac:dyDescent="0.25">
      <c r="X178" s="38">
        <v>174</v>
      </c>
      <c r="Y178" s="69">
        <f t="shared" si="83"/>
        <v>3.5</v>
      </c>
      <c r="Z178" s="46">
        <f t="shared" si="84"/>
        <v>9.6211275016187408</v>
      </c>
      <c r="AA178" s="44">
        <f t="shared" si="85"/>
        <v>6</v>
      </c>
      <c r="AB178" s="47">
        <f t="shared" si="86"/>
        <v>49.862558937729034</v>
      </c>
      <c r="AC178" s="44">
        <f t="shared" si="87"/>
        <v>12.600000000000001</v>
      </c>
      <c r="AD178" s="48">
        <f t="shared" si="88"/>
        <v>6.625</v>
      </c>
      <c r="AE178" s="44">
        <f t="shared" si="89"/>
        <v>37.799999999999997</v>
      </c>
      <c r="AF178" s="47">
        <f t="shared" si="90"/>
        <v>114</v>
      </c>
      <c r="AG178" s="49">
        <f t="shared" si="91"/>
        <v>2.7142857142857144</v>
      </c>
      <c r="AH178" s="69">
        <f t="shared" si="92"/>
        <v>3.5</v>
      </c>
      <c r="AI178" s="46">
        <f t="shared" si="93"/>
        <v>9.6211275016187408</v>
      </c>
      <c r="AJ178" s="44">
        <f t="shared" si="94"/>
        <v>6</v>
      </c>
      <c r="AK178" s="47">
        <f t="shared" si="95"/>
        <v>49.862558937729034</v>
      </c>
      <c r="AL178" s="44">
        <f t="shared" si="96"/>
        <v>6</v>
      </c>
      <c r="AM178" s="48">
        <f t="shared" si="97"/>
        <v>7.41240157480315</v>
      </c>
      <c r="AN178" s="44">
        <f t="shared" si="98"/>
        <v>24</v>
      </c>
      <c r="AO178" s="47">
        <f t="shared" si="99"/>
        <v>96</v>
      </c>
      <c r="AP178" s="54">
        <f t="shared" si="100"/>
        <v>2.2857142857142856</v>
      </c>
      <c r="AQ178" s="69">
        <f t="shared" si="101"/>
        <v>3.5</v>
      </c>
      <c r="AR178" s="46">
        <f t="shared" si="102"/>
        <v>9.6211275016187408</v>
      </c>
      <c r="AS178" s="44">
        <f t="shared" si="103"/>
        <v>6</v>
      </c>
      <c r="AT178" s="47">
        <f t="shared" si="104"/>
        <v>49.862558937729034</v>
      </c>
      <c r="AU178" s="44">
        <f t="shared" si="105"/>
        <v>12</v>
      </c>
      <c r="AV178" s="48">
        <f t="shared" si="106"/>
        <v>6.625</v>
      </c>
      <c r="AW178" s="44">
        <f t="shared" si="82"/>
        <v>24</v>
      </c>
      <c r="AX178" s="44">
        <f t="shared" si="107"/>
        <v>6</v>
      </c>
      <c r="AY178" s="44">
        <f t="shared" si="108"/>
        <v>12</v>
      </c>
      <c r="AZ178" s="47">
        <f t="shared" si="109"/>
        <v>120</v>
      </c>
      <c r="BA178" s="49">
        <f t="shared" si="110"/>
        <v>2.8571428571428572</v>
      </c>
      <c r="BB178" s="69">
        <f t="shared" si="111"/>
        <v>3.5</v>
      </c>
      <c r="BC178" s="46">
        <f t="shared" si="112"/>
        <v>9.6211275016187408</v>
      </c>
      <c r="BD178" s="44">
        <f t="shared" si="113"/>
        <v>6</v>
      </c>
      <c r="BE178" s="47">
        <f t="shared" si="114"/>
        <v>49.862558937729034</v>
      </c>
      <c r="BF178" s="44">
        <f t="shared" si="115"/>
        <v>6</v>
      </c>
      <c r="BG178" s="48">
        <f t="shared" si="116"/>
        <v>7.41240157480315</v>
      </c>
      <c r="BH178" s="48">
        <f t="shared" si="117"/>
        <v>12</v>
      </c>
      <c r="BI178" s="44">
        <f t="shared" si="118"/>
        <v>6</v>
      </c>
      <c r="BJ178" s="44">
        <f t="shared" si="119"/>
        <v>12</v>
      </c>
      <c r="BK178" s="44">
        <f t="shared" si="120"/>
        <v>102</v>
      </c>
      <c r="BL178" s="49">
        <f t="shared" si="121"/>
        <v>2.4285714285714284</v>
      </c>
    </row>
    <row r="179" spans="24:64" x14ac:dyDescent="0.25">
      <c r="X179" s="38">
        <v>175</v>
      </c>
      <c r="Y179" s="69">
        <f t="shared" si="83"/>
        <v>3.5</v>
      </c>
      <c r="Z179" s="46">
        <f t="shared" si="84"/>
        <v>9.6211275016187408</v>
      </c>
      <c r="AA179" s="44">
        <f t="shared" si="85"/>
        <v>6</v>
      </c>
      <c r="AB179" s="47">
        <f t="shared" si="86"/>
        <v>49.862558937729034</v>
      </c>
      <c r="AC179" s="44">
        <f t="shared" si="87"/>
        <v>12.600000000000001</v>
      </c>
      <c r="AD179" s="48">
        <f t="shared" si="88"/>
        <v>6.625</v>
      </c>
      <c r="AE179" s="44">
        <f t="shared" si="89"/>
        <v>37.799999999999997</v>
      </c>
      <c r="AF179" s="47">
        <f t="shared" si="90"/>
        <v>114</v>
      </c>
      <c r="AG179" s="49">
        <f t="shared" si="91"/>
        <v>2.7142857142857144</v>
      </c>
      <c r="AH179" s="69">
        <f t="shared" si="92"/>
        <v>3.5</v>
      </c>
      <c r="AI179" s="46">
        <f t="shared" si="93"/>
        <v>9.6211275016187408</v>
      </c>
      <c r="AJ179" s="44">
        <f t="shared" si="94"/>
        <v>6</v>
      </c>
      <c r="AK179" s="47">
        <f t="shared" si="95"/>
        <v>49.862558937729034</v>
      </c>
      <c r="AL179" s="44">
        <f t="shared" si="96"/>
        <v>6</v>
      </c>
      <c r="AM179" s="48">
        <f t="shared" si="97"/>
        <v>7.41240157480315</v>
      </c>
      <c r="AN179" s="44">
        <f t="shared" si="98"/>
        <v>24</v>
      </c>
      <c r="AO179" s="47">
        <f t="shared" si="99"/>
        <v>96</v>
      </c>
      <c r="AP179" s="54">
        <f t="shared" si="100"/>
        <v>2.2857142857142856</v>
      </c>
      <c r="AQ179" s="69">
        <f t="shared" si="101"/>
        <v>3.5</v>
      </c>
      <c r="AR179" s="46">
        <f t="shared" si="102"/>
        <v>9.6211275016187408</v>
      </c>
      <c r="AS179" s="44">
        <f t="shared" si="103"/>
        <v>6</v>
      </c>
      <c r="AT179" s="47">
        <f t="shared" si="104"/>
        <v>49.862558937729034</v>
      </c>
      <c r="AU179" s="44">
        <f t="shared" si="105"/>
        <v>12</v>
      </c>
      <c r="AV179" s="48">
        <f t="shared" si="106"/>
        <v>6.625</v>
      </c>
      <c r="AW179" s="44">
        <f t="shared" si="82"/>
        <v>24</v>
      </c>
      <c r="AX179" s="44">
        <f t="shared" si="107"/>
        <v>6</v>
      </c>
      <c r="AY179" s="44">
        <f t="shared" si="108"/>
        <v>12</v>
      </c>
      <c r="AZ179" s="47">
        <f t="shared" si="109"/>
        <v>120</v>
      </c>
      <c r="BA179" s="49">
        <f t="shared" si="110"/>
        <v>2.8571428571428572</v>
      </c>
      <c r="BB179" s="69">
        <f t="shared" si="111"/>
        <v>3.5</v>
      </c>
      <c r="BC179" s="46">
        <f t="shared" si="112"/>
        <v>9.6211275016187408</v>
      </c>
      <c r="BD179" s="44">
        <f t="shared" si="113"/>
        <v>6</v>
      </c>
      <c r="BE179" s="47">
        <f t="shared" si="114"/>
        <v>49.862558937729034</v>
      </c>
      <c r="BF179" s="44">
        <f t="shared" si="115"/>
        <v>6</v>
      </c>
      <c r="BG179" s="48">
        <f t="shared" si="116"/>
        <v>7.41240157480315</v>
      </c>
      <c r="BH179" s="48">
        <f t="shared" si="117"/>
        <v>12</v>
      </c>
      <c r="BI179" s="44">
        <f t="shared" si="118"/>
        <v>6</v>
      </c>
      <c r="BJ179" s="44">
        <f t="shared" si="119"/>
        <v>12</v>
      </c>
      <c r="BK179" s="44">
        <f t="shared" si="120"/>
        <v>102</v>
      </c>
      <c r="BL179" s="49">
        <f t="shared" si="121"/>
        <v>2.4285714285714284</v>
      </c>
    </row>
    <row r="180" spans="24:64" x14ac:dyDescent="0.25">
      <c r="X180" s="38">
        <v>176</v>
      </c>
      <c r="Y180" s="69">
        <f t="shared" si="83"/>
        <v>3.5</v>
      </c>
      <c r="Z180" s="46">
        <f t="shared" si="84"/>
        <v>9.6211275016187408</v>
      </c>
      <c r="AA180" s="44">
        <f t="shared" si="85"/>
        <v>6</v>
      </c>
      <c r="AB180" s="47">
        <f t="shared" si="86"/>
        <v>49.862558937729034</v>
      </c>
      <c r="AC180" s="44">
        <f t="shared" si="87"/>
        <v>12.600000000000001</v>
      </c>
      <c r="AD180" s="48">
        <f t="shared" si="88"/>
        <v>6.625</v>
      </c>
      <c r="AE180" s="44">
        <f t="shared" si="89"/>
        <v>37.799999999999997</v>
      </c>
      <c r="AF180" s="47">
        <f t="shared" si="90"/>
        <v>114</v>
      </c>
      <c r="AG180" s="49">
        <f t="shared" si="91"/>
        <v>2.7142857142857144</v>
      </c>
      <c r="AH180" s="69">
        <f t="shared" si="92"/>
        <v>3.5</v>
      </c>
      <c r="AI180" s="46">
        <f t="shared" si="93"/>
        <v>9.6211275016187408</v>
      </c>
      <c r="AJ180" s="44">
        <f t="shared" si="94"/>
        <v>6</v>
      </c>
      <c r="AK180" s="47">
        <f t="shared" si="95"/>
        <v>49.862558937729034</v>
      </c>
      <c r="AL180" s="44">
        <f t="shared" si="96"/>
        <v>6</v>
      </c>
      <c r="AM180" s="48">
        <f t="shared" si="97"/>
        <v>7.41240157480315</v>
      </c>
      <c r="AN180" s="44">
        <f t="shared" si="98"/>
        <v>24</v>
      </c>
      <c r="AO180" s="47">
        <f t="shared" si="99"/>
        <v>96</v>
      </c>
      <c r="AP180" s="54">
        <f t="shared" si="100"/>
        <v>2.2857142857142856</v>
      </c>
      <c r="AQ180" s="69">
        <f t="shared" si="101"/>
        <v>3.5</v>
      </c>
      <c r="AR180" s="46">
        <f t="shared" si="102"/>
        <v>9.6211275016187408</v>
      </c>
      <c r="AS180" s="44">
        <f t="shared" si="103"/>
        <v>6</v>
      </c>
      <c r="AT180" s="47">
        <f t="shared" si="104"/>
        <v>49.862558937729034</v>
      </c>
      <c r="AU180" s="44">
        <f t="shared" si="105"/>
        <v>12</v>
      </c>
      <c r="AV180" s="48">
        <f t="shared" si="106"/>
        <v>6.625</v>
      </c>
      <c r="AW180" s="44">
        <f t="shared" si="82"/>
        <v>24</v>
      </c>
      <c r="AX180" s="44">
        <f t="shared" si="107"/>
        <v>6</v>
      </c>
      <c r="AY180" s="44">
        <f t="shared" si="108"/>
        <v>12</v>
      </c>
      <c r="AZ180" s="47">
        <f t="shared" si="109"/>
        <v>120</v>
      </c>
      <c r="BA180" s="49">
        <f t="shared" si="110"/>
        <v>2.8571428571428572</v>
      </c>
      <c r="BB180" s="69">
        <f t="shared" si="111"/>
        <v>3.5</v>
      </c>
      <c r="BC180" s="46">
        <f t="shared" si="112"/>
        <v>9.6211275016187408</v>
      </c>
      <c r="BD180" s="44">
        <f t="shared" si="113"/>
        <v>6</v>
      </c>
      <c r="BE180" s="47">
        <f t="shared" si="114"/>
        <v>49.862558937729034</v>
      </c>
      <c r="BF180" s="44">
        <f t="shared" si="115"/>
        <v>6</v>
      </c>
      <c r="BG180" s="48">
        <f t="shared" si="116"/>
        <v>7.41240157480315</v>
      </c>
      <c r="BH180" s="48">
        <f t="shared" si="117"/>
        <v>12</v>
      </c>
      <c r="BI180" s="44">
        <f t="shared" si="118"/>
        <v>6</v>
      </c>
      <c r="BJ180" s="44">
        <f t="shared" si="119"/>
        <v>12</v>
      </c>
      <c r="BK180" s="44">
        <f t="shared" si="120"/>
        <v>102</v>
      </c>
      <c r="BL180" s="49">
        <f t="shared" si="121"/>
        <v>2.4285714285714284</v>
      </c>
    </row>
    <row r="181" spans="24:64" x14ac:dyDescent="0.25">
      <c r="X181" s="38">
        <v>177</v>
      </c>
      <c r="Y181" s="69">
        <f t="shared" si="83"/>
        <v>3.5</v>
      </c>
      <c r="Z181" s="46">
        <f t="shared" si="84"/>
        <v>9.6211275016187408</v>
      </c>
      <c r="AA181" s="44">
        <f t="shared" si="85"/>
        <v>6</v>
      </c>
      <c r="AB181" s="47">
        <f t="shared" si="86"/>
        <v>49.862558937729034</v>
      </c>
      <c r="AC181" s="44">
        <f t="shared" si="87"/>
        <v>12.600000000000001</v>
      </c>
      <c r="AD181" s="48">
        <f t="shared" si="88"/>
        <v>6.625</v>
      </c>
      <c r="AE181" s="44">
        <f t="shared" si="89"/>
        <v>37.799999999999997</v>
      </c>
      <c r="AF181" s="47">
        <f t="shared" si="90"/>
        <v>114</v>
      </c>
      <c r="AG181" s="49">
        <f t="shared" si="91"/>
        <v>2.7142857142857144</v>
      </c>
      <c r="AH181" s="69">
        <f t="shared" si="92"/>
        <v>3.5</v>
      </c>
      <c r="AI181" s="46">
        <f t="shared" si="93"/>
        <v>9.6211275016187408</v>
      </c>
      <c r="AJ181" s="44">
        <f t="shared" si="94"/>
        <v>6</v>
      </c>
      <c r="AK181" s="47">
        <f t="shared" si="95"/>
        <v>49.862558937729034</v>
      </c>
      <c r="AL181" s="44">
        <f t="shared" si="96"/>
        <v>6</v>
      </c>
      <c r="AM181" s="48">
        <f t="shared" si="97"/>
        <v>7.41240157480315</v>
      </c>
      <c r="AN181" s="44">
        <f t="shared" si="98"/>
        <v>24</v>
      </c>
      <c r="AO181" s="47">
        <f t="shared" si="99"/>
        <v>96</v>
      </c>
      <c r="AP181" s="54">
        <f t="shared" si="100"/>
        <v>2.2857142857142856</v>
      </c>
      <c r="AQ181" s="69">
        <f t="shared" si="101"/>
        <v>3.5</v>
      </c>
      <c r="AR181" s="46">
        <f t="shared" si="102"/>
        <v>9.6211275016187408</v>
      </c>
      <c r="AS181" s="44">
        <f t="shared" si="103"/>
        <v>6</v>
      </c>
      <c r="AT181" s="47">
        <f t="shared" si="104"/>
        <v>49.862558937729034</v>
      </c>
      <c r="AU181" s="44">
        <f t="shared" si="105"/>
        <v>12</v>
      </c>
      <c r="AV181" s="48">
        <f t="shared" si="106"/>
        <v>6.625</v>
      </c>
      <c r="AW181" s="44">
        <f t="shared" si="82"/>
        <v>24</v>
      </c>
      <c r="AX181" s="44">
        <f t="shared" si="107"/>
        <v>6</v>
      </c>
      <c r="AY181" s="44">
        <f t="shared" si="108"/>
        <v>12</v>
      </c>
      <c r="AZ181" s="47">
        <f t="shared" si="109"/>
        <v>120</v>
      </c>
      <c r="BA181" s="49">
        <f t="shared" si="110"/>
        <v>2.8571428571428572</v>
      </c>
      <c r="BB181" s="69">
        <f t="shared" si="111"/>
        <v>3.5</v>
      </c>
      <c r="BC181" s="46">
        <f t="shared" si="112"/>
        <v>9.6211275016187408</v>
      </c>
      <c r="BD181" s="44">
        <f t="shared" si="113"/>
        <v>6</v>
      </c>
      <c r="BE181" s="47">
        <f t="shared" si="114"/>
        <v>49.862558937729034</v>
      </c>
      <c r="BF181" s="44">
        <f t="shared" si="115"/>
        <v>6</v>
      </c>
      <c r="BG181" s="48">
        <f t="shared" si="116"/>
        <v>7.41240157480315</v>
      </c>
      <c r="BH181" s="48">
        <f t="shared" si="117"/>
        <v>12</v>
      </c>
      <c r="BI181" s="44">
        <f t="shared" si="118"/>
        <v>6</v>
      </c>
      <c r="BJ181" s="44">
        <f t="shared" si="119"/>
        <v>12</v>
      </c>
      <c r="BK181" s="44">
        <f t="shared" si="120"/>
        <v>102</v>
      </c>
      <c r="BL181" s="49">
        <f t="shared" si="121"/>
        <v>2.4285714285714284</v>
      </c>
    </row>
    <row r="182" spans="24:64" x14ac:dyDescent="0.25">
      <c r="X182" s="38">
        <v>178</v>
      </c>
      <c r="Y182" s="69">
        <f t="shared" si="83"/>
        <v>3.5</v>
      </c>
      <c r="Z182" s="46">
        <f t="shared" si="84"/>
        <v>9.6211275016187408</v>
      </c>
      <c r="AA182" s="44">
        <f t="shared" si="85"/>
        <v>6</v>
      </c>
      <c r="AB182" s="47">
        <f t="shared" si="86"/>
        <v>49.862558937729034</v>
      </c>
      <c r="AC182" s="44">
        <f t="shared" si="87"/>
        <v>12.600000000000001</v>
      </c>
      <c r="AD182" s="48">
        <f t="shared" si="88"/>
        <v>6.625</v>
      </c>
      <c r="AE182" s="44">
        <f t="shared" si="89"/>
        <v>37.799999999999997</v>
      </c>
      <c r="AF182" s="47">
        <f t="shared" si="90"/>
        <v>114</v>
      </c>
      <c r="AG182" s="49">
        <f t="shared" si="91"/>
        <v>2.7142857142857144</v>
      </c>
      <c r="AH182" s="69">
        <f t="shared" si="92"/>
        <v>3.5</v>
      </c>
      <c r="AI182" s="46">
        <f t="shared" si="93"/>
        <v>9.6211275016187408</v>
      </c>
      <c r="AJ182" s="44">
        <f t="shared" si="94"/>
        <v>6</v>
      </c>
      <c r="AK182" s="47">
        <f t="shared" si="95"/>
        <v>49.862558937729034</v>
      </c>
      <c r="AL182" s="44">
        <f t="shared" si="96"/>
        <v>6</v>
      </c>
      <c r="AM182" s="48">
        <f t="shared" si="97"/>
        <v>7.41240157480315</v>
      </c>
      <c r="AN182" s="44">
        <f t="shared" si="98"/>
        <v>24</v>
      </c>
      <c r="AO182" s="47">
        <f t="shared" si="99"/>
        <v>96</v>
      </c>
      <c r="AP182" s="54">
        <f t="shared" si="100"/>
        <v>2.2857142857142856</v>
      </c>
      <c r="AQ182" s="69">
        <f t="shared" si="101"/>
        <v>3.5</v>
      </c>
      <c r="AR182" s="46">
        <f t="shared" si="102"/>
        <v>9.6211275016187408</v>
      </c>
      <c r="AS182" s="44">
        <f t="shared" si="103"/>
        <v>6</v>
      </c>
      <c r="AT182" s="47">
        <f t="shared" si="104"/>
        <v>49.862558937729034</v>
      </c>
      <c r="AU182" s="44">
        <f t="shared" si="105"/>
        <v>12</v>
      </c>
      <c r="AV182" s="48">
        <f t="shared" si="106"/>
        <v>6.625</v>
      </c>
      <c r="AW182" s="44">
        <f t="shared" si="82"/>
        <v>24</v>
      </c>
      <c r="AX182" s="44">
        <f t="shared" si="107"/>
        <v>6</v>
      </c>
      <c r="AY182" s="44">
        <f t="shared" si="108"/>
        <v>12</v>
      </c>
      <c r="AZ182" s="47">
        <f t="shared" si="109"/>
        <v>120</v>
      </c>
      <c r="BA182" s="49">
        <f t="shared" si="110"/>
        <v>2.8571428571428572</v>
      </c>
      <c r="BB182" s="69">
        <f t="shared" si="111"/>
        <v>3.5</v>
      </c>
      <c r="BC182" s="46">
        <f t="shared" si="112"/>
        <v>9.6211275016187408</v>
      </c>
      <c r="BD182" s="44">
        <f t="shared" si="113"/>
        <v>6</v>
      </c>
      <c r="BE182" s="47">
        <f t="shared" si="114"/>
        <v>49.862558937729034</v>
      </c>
      <c r="BF182" s="44">
        <f t="shared" si="115"/>
        <v>6</v>
      </c>
      <c r="BG182" s="48">
        <f t="shared" si="116"/>
        <v>7.41240157480315</v>
      </c>
      <c r="BH182" s="48">
        <f t="shared" si="117"/>
        <v>12</v>
      </c>
      <c r="BI182" s="44">
        <f t="shared" si="118"/>
        <v>6</v>
      </c>
      <c r="BJ182" s="44">
        <f t="shared" si="119"/>
        <v>12</v>
      </c>
      <c r="BK182" s="44">
        <f t="shared" si="120"/>
        <v>102</v>
      </c>
      <c r="BL182" s="49">
        <f t="shared" si="121"/>
        <v>2.4285714285714284</v>
      </c>
    </row>
    <row r="183" spans="24:64" x14ac:dyDescent="0.25">
      <c r="X183" s="38">
        <v>179</v>
      </c>
      <c r="Y183" s="69">
        <f t="shared" si="83"/>
        <v>3.5</v>
      </c>
      <c r="Z183" s="46">
        <f t="shared" si="84"/>
        <v>9.6211275016187408</v>
      </c>
      <c r="AA183" s="44">
        <f t="shared" si="85"/>
        <v>6</v>
      </c>
      <c r="AB183" s="47">
        <f t="shared" si="86"/>
        <v>49.862558937729034</v>
      </c>
      <c r="AC183" s="44">
        <f t="shared" si="87"/>
        <v>12.600000000000001</v>
      </c>
      <c r="AD183" s="48">
        <f t="shared" si="88"/>
        <v>6.625</v>
      </c>
      <c r="AE183" s="44">
        <f t="shared" si="89"/>
        <v>37.799999999999997</v>
      </c>
      <c r="AF183" s="47">
        <f t="shared" si="90"/>
        <v>114</v>
      </c>
      <c r="AG183" s="49">
        <f t="shared" si="91"/>
        <v>2.7142857142857144</v>
      </c>
      <c r="AH183" s="69">
        <f t="shared" si="92"/>
        <v>3.5</v>
      </c>
      <c r="AI183" s="46">
        <f t="shared" si="93"/>
        <v>9.6211275016187408</v>
      </c>
      <c r="AJ183" s="44">
        <f t="shared" si="94"/>
        <v>6</v>
      </c>
      <c r="AK183" s="47">
        <f t="shared" si="95"/>
        <v>49.862558937729034</v>
      </c>
      <c r="AL183" s="44">
        <f t="shared" si="96"/>
        <v>6</v>
      </c>
      <c r="AM183" s="48">
        <f t="shared" si="97"/>
        <v>7.41240157480315</v>
      </c>
      <c r="AN183" s="44">
        <f t="shared" si="98"/>
        <v>24</v>
      </c>
      <c r="AO183" s="47">
        <f t="shared" si="99"/>
        <v>96</v>
      </c>
      <c r="AP183" s="54">
        <f t="shared" si="100"/>
        <v>2.2857142857142856</v>
      </c>
      <c r="AQ183" s="69">
        <f t="shared" si="101"/>
        <v>3.5</v>
      </c>
      <c r="AR183" s="46">
        <f t="shared" si="102"/>
        <v>9.6211275016187408</v>
      </c>
      <c r="AS183" s="44">
        <f t="shared" si="103"/>
        <v>6</v>
      </c>
      <c r="AT183" s="47">
        <f t="shared" si="104"/>
        <v>49.862558937729034</v>
      </c>
      <c r="AU183" s="44">
        <f t="shared" si="105"/>
        <v>12</v>
      </c>
      <c r="AV183" s="48">
        <f t="shared" si="106"/>
        <v>6.625</v>
      </c>
      <c r="AW183" s="44">
        <f t="shared" si="82"/>
        <v>24</v>
      </c>
      <c r="AX183" s="44">
        <f t="shared" si="107"/>
        <v>6</v>
      </c>
      <c r="AY183" s="44">
        <f t="shared" si="108"/>
        <v>12</v>
      </c>
      <c r="AZ183" s="47">
        <f t="shared" si="109"/>
        <v>120</v>
      </c>
      <c r="BA183" s="49">
        <f t="shared" si="110"/>
        <v>2.8571428571428572</v>
      </c>
      <c r="BB183" s="69">
        <f t="shared" si="111"/>
        <v>3.5</v>
      </c>
      <c r="BC183" s="46">
        <f t="shared" si="112"/>
        <v>9.6211275016187408</v>
      </c>
      <c r="BD183" s="44">
        <f t="shared" si="113"/>
        <v>6</v>
      </c>
      <c r="BE183" s="47">
        <f t="shared" si="114"/>
        <v>49.862558937729034</v>
      </c>
      <c r="BF183" s="44">
        <f t="shared" si="115"/>
        <v>6</v>
      </c>
      <c r="BG183" s="48">
        <f t="shared" si="116"/>
        <v>7.41240157480315</v>
      </c>
      <c r="BH183" s="48">
        <f t="shared" si="117"/>
        <v>12</v>
      </c>
      <c r="BI183" s="44">
        <f t="shared" si="118"/>
        <v>6</v>
      </c>
      <c r="BJ183" s="44">
        <f t="shared" si="119"/>
        <v>12</v>
      </c>
      <c r="BK183" s="44">
        <f t="shared" si="120"/>
        <v>102</v>
      </c>
      <c r="BL183" s="49">
        <f t="shared" si="121"/>
        <v>2.4285714285714284</v>
      </c>
    </row>
    <row r="184" spans="24:64" x14ac:dyDescent="0.25">
      <c r="X184" s="38">
        <v>180</v>
      </c>
      <c r="Y184" s="69">
        <f t="shared" si="83"/>
        <v>3.5</v>
      </c>
      <c r="Z184" s="46">
        <f t="shared" si="84"/>
        <v>9.6211275016187408</v>
      </c>
      <c r="AA184" s="44">
        <f t="shared" si="85"/>
        <v>6</v>
      </c>
      <c r="AB184" s="47">
        <f t="shared" si="86"/>
        <v>49.862558937729034</v>
      </c>
      <c r="AC184" s="44">
        <f t="shared" si="87"/>
        <v>12.600000000000001</v>
      </c>
      <c r="AD184" s="48">
        <f t="shared" si="88"/>
        <v>6.625</v>
      </c>
      <c r="AE184" s="44">
        <f t="shared" si="89"/>
        <v>37.799999999999997</v>
      </c>
      <c r="AF184" s="47">
        <f t="shared" si="90"/>
        <v>114</v>
      </c>
      <c r="AG184" s="49">
        <f t="shared" si="91"/>
        <v>2.7142857142857144</v>
      </c>
      <c r="AH184" s="69">
        <f t="shared" si="92"/>
        <v>3.5</v>
      </c>
      <c r="AI184" s="46">
        <f t="shared" si="93"/>
        <v>9.6211275016187408</v>
      </c>
      <c r="AJ184" s="44">
        <f t="shared" si="94"/>
        <v>6</v>
      </c>
      <c r="AK184" s="47">
        <f t="shared" si="95"/>
        <v>49.862558937729034</v>
      </c>
      <c r="AL184" s="44">
        <f t="shared" si="96"/>
        <v>6</v>
      </c>
      <c r="AM184" s="48">
        <f t="shared" si="97"/>
        <v>7.41240157480315</v>
      </c>
      <c r="AN184" s="44">
        <f t="shared" si="98"/>
        <v>24</v>
      </c>
      <c r="AO184" s="47">
        <f t="shared" si="99"/>
        <v>96</v>
      </c>
      <c r="AP184" s="54">
        <f t="shared" si="100"/>
        <v>2.2857142857142856</v>
      </c>
      <c r="AQ184" s="69">
        <f t="shared" si="101"/>
        <v>3.5</v>
      </c>
      <c r="AR184" s="46">
        <f t="shared" si="102"/>
        <v>9.6211275016187408</v>
      </c>
      <c r="AS184" s="44">
        <f t="shared" si="103"/>
        <v>6</v>
      </c>
      <c r="AT184" s="47">
        <f t="shared" si="104"/>
        <v>49.862558937729034</v>
      </c>
      <c r="AU184" s="44">
        <f t="shared" si="105"/>
        <v>12</v>
      </c>
      <c r="AV184" s="48">
        <f t="shared" si="106"/>
        <v>6.625</v>
      </c>
      <c r="AW184" s="44">
        <f t="shared" si="82"/>
        <v>24</v>
      </c>
      <c r="AX184" s="44">
        <f t="shared" si="107"/>
        <v>6</v>
      </c>
      <c r="AY184" s="44">
        <f t="shared" si="108"/>
        <v>12</v>
      </c>
      <c r="AZ184" s="47">
        <f t="shared" si="109"/>
        <v>120</v>
      </c>
      <c r="BA184" s="49">
        <f t="shared" si="110"/>
        <v>2.8571428571428572</v>
      </c>
      <c r="BB184" s="69">
        <f t="shared" si="111"/>
        <v>3.5</v>
      </c>
      <c r="BC184" s="46">
        <f t="shared" si="112"/>
        <v>9.6211275016187408</v>
      </c>
      <c r="BD184" s="44">
        <f t="shared" si="113"/>
        <v>6</v>
      </c>
      <c r="BE184" s="47">
        <f t="shared" si="114"/>
        <v>49.862558937729034</v>
      </c>
      <c r="BF184" s="44">
        <f t="shared" si="115"/>
        <v>6</v>
      </c>
      <c r="BG184" s="48">
        <f t="shared" si="116"/>
        <v>7.41240157480315</v>
      </c>
      <c r="BH184" s="48">
        <f t="shared" si="117"/>
        <v>12</v>
      </c>
      <c r="BI184" s="44">
        <f t="shared" si="118"/>
        <v>6</v>
      </c>
      <c r="BJ184" s="44">
        <f t="shared" si="119"/>
        <v>12</v>
      </c>
      <c r="BK184" s="44">
        <f t="shared" si="120"/>
        <v>102</v>
      </c>
      <c r="BL184" s="49">
        <f t="shared" si="121"/>
        <v>2.4285714285714284</v>
      </c>
    </row>
    <row r="185" spans="24:64" x14ac:dyDescent="0.25">
      <c r="X185" s="38">
        <v>181</v>
      </c>
      <c r="Y185" s="69">
        <f t="shared" si="83"/>
        <v>3.5</v>
      </c>
      <c r="Z185" s="46">
        <f t="shared" si="84"/>
        <v>9.6211275016187408</v>
      </c>
      <c r="AA185" s="44">
        <f t="shared" si="85"/>
        <v>6</v>
      </c>
      <c r="AB185" s="47">
        <f t="shared" si="86"/>
        <v>49.862558937729034</v>
      </c>
      <c r="AC185" s="44">
        <f t="shared" si="87"/>
        <v>12.600000000000001</v>
      </c>
      <c r="AD185" s="48">
        <f t="shared" si="88"/>
        <v>6.625</v>
      </c>
      <c r="AE185" s="44">
        <f t="shared" si="89"/>
        <v>37.799999999999997</v>
      </c>
      <c r="AF185" s="47">
        <f t="shared" si="90"/>
        <v>114</v>
      </c>
      <c r="AG185" s="49">
        <f t="shared" si="91"/>
        <v>2.7142857142857144</v>
      </c>
      <c r="AH185" s="69">
        <f t="shared" si="92"/>
        <v>3.5</v>
      </c>
      <c r="AI185" s="46">
        <f t="shared" si="93"/>
        <v>9.6211275016187408</v>
      </c>
      <c r="AJ185" s="44">
        <f t="shared" si="94"/>
        <v>6</v>
      </c>
      <c r="AK185" s="47">
        <f t="shared" si="95"/>
        <v>49.862558937729034</v>
      </c>
      <c r="AL185" s="44">
        <f t="shared" si="96"/>
        <v>6</v>
      </c>
      <c r="AM185" s="48">
        <f t="shared" si="97"/>
        <v>7.41240157480315</v>
      </c>
      <c r="AN185" s="44">
        <f t="shared" si="98"/>
        <v>24</v>
      </c>
      <c r="AO185" s="47">
        <f t="shared" si="99"/>
        <v>96</v>
      </c>
      <c r="AP185" s="54">
        <f t="shared" si="100"/>
        <v>2.2857142857142856</v>
      </c>
      <c r="AQ185" s="69">
        <f t="shared" si="101"/>
        <v>3.5</v>
      </c>
      <c r="AR185" s="46">
        <f t="shared" si="102"/>
        <v>9.6211275016187408</v>
      </c>
      <c r="AS185" s="44">
        <f t="shared" si="103"/>
        <v>6</v>
      </c>
      <c r="AT185" s="47">
        <f t="shared" si="104"/>
        <v>49.862558937729034</v>
      </c>
      <c r="AU185" s="44">
        <f t="shared" si="105"/>
        <v>12</v>
      </c>
      <c r="AV185" s="48">
        <f t="shared" si="106"/>
        <v>6.625</v>
      </c>
      <c r="AW185" s="44">
        <f t="shared" si="82"/>
        <v>24</v>
      </c>
      <c r="AX185" s="44">
        <f t="shared" si="107"/>
        <v>6</v>
      </c>
      <c r="AY185" s="44">
        <f t="shared" si="108"/>
        <v>12</v>
      </c>
      <c r="AZ185" s="47">
        <f t="shared" si="109"/>
        <v>120</v>
      </c>
      <c r="BA185" s="49">
        <f t="shared" si="110"/>
        <v>2.8571428571428572</v>
      </c>
      <c r="BB185" s="69">
        <f t="shared" si="111"/>
        <v>3.5</v>
      </c>
      <c r="BC185" s="46">
        <f t="shared" si="112"/>
        <v>9.6211275016187408</v>
      </c>
      <c r="BD185" s="44">
        <f t="shared" si="113"/>
        <v>6</v>
      </c>
      <c r="BE185" s="47">
        <f t="shared" si="114"/>
        <v>49.862558937729034</v>
      </c>
      <c r="BF185" s="44">
        <f t="shared" si="115"/>
        <v>6</v>
      </c>
      <c r="BG185" s="48">
        <f t="shared" si="116"/>
        <v>7.41240157480315</v>
      </c>
      <c r="BH185" s="48">
        <f t="shared" si="117"/>
        <v>12</v>
      </c>
      <c r="BI185" s="44">
        <f t="shared" si="118"/>
        <v>6</v>
      </c>
      <c r="BJ185" s="44">
        <f t="shared" si="119"/>
        <v>12</v>
      </c>
      <c r="BK185" s="44">
        <f t="shared" si="120"/>
        <v>102</v>
      </c>
      <c r="BL185" s="49">
        <f t="shared" si="121"/>
        <v>2.4285714285714284</v>
      </c>
    </row>
    <row r="186" spans="24:64" x14ac:dyDescent="0.25">
      <c r="X186" s="38">
        <v>182</v>
      </c>
      <c r="Y186" s="69">
        <f t="shared" si="83"/>
        <v>3.5</v>
      </c>
      <c r="Z186" s="46">
        <f t="shared" si="84"/>
        <v>9.6211275016187408</v>
      </c>
      <c r="AA186" s="44">
        <f t="shared" si="85"/>
        <v>6</v>
      </c>
      <c r="AB186" s="47">
        <f t="shared" si="86"/>
        <v>49.862558937729034</v>
      </c>
      <c r="AC186" s="44">
        <f t="shared" si="87"/>
        <v>12.600000000000001</v>
      </c>
      <c r="AD186" s="48">
        <f t="shared" si="88"/>
        <v>6.625</v>
      </c>
      <c r="AE186" s="44">
        <f t="shared" si="89"/>
        <v>37.799999999999997</v>
      </c>
      <c r="AF186" s="47">
        <f t="shared" si="90"/>
        <v>114</v>
      </c>
      <c r="AG186" s="49">
        <f t="shared" si="91"/>
        <v>2.7142857142857144</v>
      </c>
      <c r="AH186" s="69">
        <f t="shared" si="92"/>
        <v>3.5</v>
      </c>
      <c r="AI186" s="46">
        <f t="shared" si="93"/>
        <v>9.6211275016187408</v>
      </c>
      <c r="AJ186" s="44">
        <f t="shared" si="94"/>
        <v>6</v>
      </c>
      <c r="AK186" s="47">
        <f t="shared" si="95"/>
        <v>49.862558937729034</v>
      </c>
      <c r="AL186" s="44">
        <f t="shared" si="96"/>
        <v>6</v>
      </c>
      <c r="AM186" s="48">
        <f t="shared" si="97"/>
        <v>7.41240157480315</v>
      </c>
      <c r="AN186" s="44">
        <f t="shared" si="98"/>
        <v>24</v>
      </c>
      <c r="AO186" s="47">
        <f t="shared" si="99"/>
        <v>96</v>
      </c>
      <c r="AP186" s="54">
        <f t="shared" si="100"/>
        <v>2.2857142857142856</v>
      </c>
      <c r="AQ186" s="69">
        <f t="shared" si="101"/>
        <v>3.5</v>
      </c>
      <c r="AR186" s="46">
        <f t="shared" si="102"/>
        <v>9.6211275016187408</v>
      </c>
      <c r="AS186" s="44">
        <f t="shared" si="103"/>
        <v>6</v>
      </c>
      <c r="AT186" s="47">
        <f t="shared" si="104"/>
        <v>49.862558937729034</v>
      </c>
      <c r="AU186" s="44">
        <f t="shared" si="105"/>
        <v>12</v>
      </c>
      <c r="AV186" s="48">
        <f t="shared" si="106"/>
        <v>6.625</v>
      </c>
      <c r="AW186" s="44">
        <f t="shared" si="82"/>
        <v>24</v>
      </c>
      <c r="AX186" s="44">
        <f t="shared" si="107"/>
        <v>6</v>
      </c>
      <c r="AY186" s="44">
        <f t="shared" si="108"/>
        <v>12</v>
      </c>
      <c r="AZ186" s="47">
        <f t="shared" si="109"/>
        <v>120</v>
      </c>
      <c r="BA186" s="49">
        <f t="shared" si="110"/>
        <v>2.8571428571428572</v>
      </c>
      <c r="BB186" s="69">
        <f t="shared" si="111"/>
        <v>3.5</v>
      </c>
      <c r="BC186" s="46">
        <f t="shared" si="112"/>
        <v>9.6211275016187408</v>
      </c>
      <c r="BD186" s="44">
        <f t="shared" si="113"/>
        <v>6</v>
      </c>
      <c r="BE186" s="47">
        <f t="shared" si="114"/>
        <v>49.862558937729034</v>
      </c>
      <c r="BF186" s="44">
        <f t="shared" si="115"/>
        <v>6</v>
      </c>
      <c r="BG186" s="48">
        <f t="shared" si="116"/>
        <v>7.41240157480315</v>
      </c>
      <c r="BH186" s="48">
        <f t="shared" si="117"/>
        <v>12</v>
      </c>
      <c r="BI186" s="44">
        <f t="shared" si="118"/>
        <v>6</v>
      </c>
      <c r="BJ186" s="44">
        <f t="shared" si="119"/>
        <v>12</v>
      </c>
      <c r="BK186" s="44">
        <f t="shared" si="120"/>
        <v>102</v>
      </c>
      <c r="BL186" s="49">
        <f t="shared" si="121"/>
        <v>2.4285714285714284</v>
      </c>
    </row>
    <row r="187" spans="24:64" x14ac:dyDescent="0.25">
      <c r="X187" s="38">
        <v>183</v>
      </c>
      <c r="Y187" s="69">
        <f t="shared" si="83"/>
        <v>3.5</v>
      </c>
      <c r="Z187" s="46">
        <f t="shared" si="84"/>
        <v>9.6211275016187408</v>
      </c>
      <c r="AA187" s="44">
        <f t="shared" si="85"/>
        <v>6</v>
      </c>
      <c r="AB187" s="47">
        <f t="shared" si="86"/>
        <v>49.862558937729034</v>
      </c>
      <c r="AC187" s="44">
        <f t="shared" si="87"/>
        <v>12.600000000000001</v>
      </c>
      <c r="AD187" s="48">
        <f t="shared" si="88"/>
        <v>6.625</v>
      </c>
      <c r="AE187" s="44">
        <f t="shared" si="89"/>
        <v>37.799999999999997</v>
      </c>
      <c r="AF187" s="47">
        <f t="shared" si="90"/>
        <v>114</v>
      </c>
      <c r="AG187" s="49">
        <f t="shared" si="91"/>
        <v>2.7142857142857144</v>
      </c>
      <c r="AH187" s="69">
        <f t="shared" si="92"/>
        <v>3.5</v>
      </c>
      <c r="AI187" s="46">
        <f t="shared" si="93"/>
        <v>9.6211275016187408</v>
      </c>
      <c r="AJ187" s="44">
        <f t="shared" si="94"/>
        <v>6</v>
      </c>
      <c r="AK187" s="47">
        <f t="shared" si="95"/>
        <v>49.862558937729034</v>
      </c>
      <c r="AL187" s="44">
        <f t="shared" si="96"/>
        <v>6</v>
      </c>
      <c r="AM187" s="48">
        <f t="shared" si="97"/>
        <v>7.41240157480315</v>
      </c>
      <c r="AN187" s="44">
        <f t="shared" si="98"/>
        <v>24</v>
      </c>
      <c r="AO187" s="47">
        <f t="shared" si="99"/>
        <v>96</v>
      </c>
      <c r="AP187" s="54">
        <f t="shared" si="100"/>
        <v>2.2857142857142856</v>
      </c>
      <c r="AQ187" s="69">
        <f t="shared" si="101"/>
        <v>3.5</v>
      </c>
      <c r="AR187" s="46">
        <f t="shared" si="102"/>
        <v>9.6211275016187408</v>
      </c>
      <c r="AS187" s="44">
        <f t="shared" si="103"/>
        <v>6</v>
      </c>
      <c r="AT187" s="47">
        <f t="shared" si="104"/>
        <v>49.862558937729034</v>
      </c>
      <c r="AU187" s="44">
        <f t="shared" si="105"/>
        <v>12</v>
      </c>
      <c r="AV187" s="48">
        <f t="shared" si="106"/>
        <v>6.625</v>
      </c>
      <c r="AW187" s="44">
        <f t="shared" si="82"/>
        <v>24</v>
      </c>
      <c r="AX187" s="44">
        <f t="shared" si="107"/>
        <v>6</v>
      </c>
      <c r="AY187" s="44">
        <f t="shared" si="108"/>
        <v>12</v>
      </c>
      <c r="AZ187" s="47">
        <f t="shared" si="109"/>
        <v>120</v>
      </c>
      <c r="BA187" s="49">
        <f t="shared" si="110"/>
        <v>2.8571428571428572</v>
      </c>
      <c r="BB187" s="69">
        <f t="shared" si="111"/>
        <v>3.5</v>
      </c>
      <c r="BC187" s="46">
        <f t="shared" si="112"/>
        <v>9.6211275016187408</v>
      </c>
      <c r="BD187" s="44">
        <f t="shared" si="113"/>
        <v>6</v>
      </c>
      <c r="BE187" s="47">
        <f t="shared" si="114"/>
        <v>49.862558937729034</v>
      </c>
      <c r="BF187" s="44">
        <f t="shared" si="115"/>
        <v>6</v>
      </c>
      <c r="BG187" s="48">
        <f t="shared" si="116"/>
        <v>7.41240157480315</v>
      </c>
      <c r="BH187" s="48">
        <f t="shared" si="117"/>
        <v>12</v>
      </c>
      <c r="BI187" s="44">
        <f t="shared" si="118"/>
        <v>6</v>
      </c>
      <c r="BJ187" s="44">
        <f t="shared" si="119"/>
        <v>12</v>
      </c>
      <c r="BK187" s="44">
        <f t="shared" si="120"/>
        <v>102</v>
      </c>
      <c r="BL187" s="49">
        <f t="shared" si="121"/>
        <v>2.4285714285714284</v>
      </c>
    </row>
    <row r="188" spans="24:64" x14ac:dyDescent="0.25">
      <c r="X188" s="38">
        <v>184</v>
      </c>
      <c r="Y188" s="69">
        <f t="shared" si="83"/>
        <v>3.5</v>
      </c>
      <c r="Z188" s="46">
        <f t="shared" si="84"/>
        <v>9.6211275016187408</v>
      </c>
      <c r="AA188" s="44">
        <f t="shared" si="85"/>
        <v>6</v>
      </c>
      <c r="AB188" s="47">
        <f t="shared" si="86"/>
        <v>49.862558937729034</v>
      </c>
      <c r="AC188" s="44">
        <f t="shared" si="87"/>
        <v>12.600000000000001</v>
      </c>
      <c r="AD188" s="48">
        <f t="shared" si="88"/>
        <v>6.625</v>
      </c>
      <c r="AE188" s="44">
        <f t="shared" si="89"/>
        <v>37.799999999999997</v>
      </c>
      <c r="AF188" s="47">
        <f t="shared" si="90"/>
        <v>114</v>
      </c>
      <c r="AG188" s="49">
        <f t="shared" si="91"/>
        <v>2.7142857142857144</v>
      </c>
      <c r="AH188" s="69">
        <f t="shared" si="92"/>
        <v>3.5</v>
      </c>
      <c r="AI188" s="46">
        <f t="shared" si="93"/>
        <v>9.6211275016187408</v>
      </c>
      <c r="AJ188" s="44">
        <f t="shared" si="94"/>
        <v>6</v>
      </c>
      <c r="AK188" s="47">
        <f t="shared" si="95"/>
        <v>49.862558937729034</v>
      </c>
      <c r="AL188" s="44">
        <f t="shared" si="96"/>
        <v>6</v>
      </c>
      <c r="AM188" s="48">
        <f t="shared" si="97"/>
        <v>7.41240157480315</v>
      </c>
      <c r="AN188" s="44">
        <f t="shared" si="98"/>
        <v>24</v>
      </c>
      <c r="AO188" s="47">
        <f t="shared" si="99"/>
        <v>96</v>
      </c>
      <c r="AP188" s="54">
        <f t="shared" si="100"/>
        <v>2.2857142857142856</v>
      </c>
      <c r="AQ188" s="69">
        <f t="shared" si="101"/>
        <v>3.5</v>
      </c>
      <c r="AR188" s="46">
        <f t="shared" si="102"/>
        <v>9.6211275016187408</v>
      </c>
      <c r="AS188" s="44">
        <f t="shared" si="103"/>
        <v>6</v>
      </c>
      <c r="AT188" s="47">
        <f t="shared" si="104"/>
        <v>49.862558937729034</v>
      </c>
      <c r="AU188" s="44">
        <f t="shared" si="105"/>
        <v>12</v>
      </c>
      <c r="AV188" s="48">
        <f t="shared" si="106"/>
        <v>6.625</v>
      </c>
      <c r="AW188" s="44">
        <f t="shared" si="82"/>
        <v>24</v>
      </c>
      <c r="AX188" s="44">
        <f t="shared" si="107"/>
        <v>6</v>
      </c>
      <c r="AY188" s="44">
        <f t="shared" si="108"/>
        <v>12</v>
      </c>
      <c r="AZ188" s="47">
        <f t="shared" si="109"/>
        <v>120</v>
      </c>
      <c r="BA188" s="49">
        <f t="shared" si="110"/>
        <v>2.8571428571428572</v>
      </c>
      <c r="BB188" s="69">
        <f t="shared" si="111"/>
        <v>3.5</v>
      </c>
      <c r="BC188" s="46">
        <f t="shared" si="112"/>
        <v>9.6211275016187408</v>
      </c>
      <c r="BD188" s="44">
        <f t="shared" si="113"/>
        <v>6</v>
      </c>
      <c r="BE188" s="47">
        <f t="shared" si="114"/>
        <v>49.862558937729034</v>
      </c>
      <c r="BF188" s="44">
        <f t="shared" si="115"/>
        <v>6</v>
      </c>
      <c r="BG188" s="48">
        <f t="shared" si="116"/>
        <v>7.41240157480315</v>
      </c>
      <c r="BH188" s="48">
        <f t="shared" si="117"/>
        <v>12</v>
      </c>
      <c r="BI188" s="44">
        <f t="shared" si="118"/>
        <v>6</v>
      </c>
      <c r="BJ188" s="44">
        <f t="shared" si="119"/>
        <v>12</v>
      </c>
      <c r="BK188" s="44">
        <f t="shared" si="120"/>
        <v>102</v>
      </c>
      <c r="BL188" s="49">
        <f t="shared" si="121"/>
        <v>2.4285714285714284</v>
      </c>
    </row>
    <row r="189" spans="24:64" x14ac:dyDescent="0.25">
      <c r="X189" s="38">
        <v>185</v>
      </c>
      <c r="Y189" s="69">
        <f t="shared" si="83"/>
        <v>3.5</v>
      </c>
      <c r="Z189" s="46">
        <f t="shared" si="84"/>
        <v>9.6211275016187408</v>
      </c>
      <c r="AA189" s="44">
        <f t="shared" si="85"/>
        <v>6</v>
      </c>
      <c r="AB189" s="47">
        <f t="shared" si="86"/>
        <v>49.862558937729034</v>
      </c>
      <c r="AC189" s="44">
        <f t="shared" si="87"/>
        <v>12.600000000000001</v>
      </c>
      <c r="AD189" s="48">
        <f t="shared" si="88"/>
        <v>6.625</v>
      </c>
      <c r="AE189" s="44">
        <f t="shared" si="89"/>
        <v>37.799999999999997</v>
      </c>
      <c r="AF189" s="47">
        <f t="shared" si="90"/>
        <v>114</v>
      </c>
      <c r="AG189" s="49">
        <f t="shared" si="91"/>
        <v>2.7142857142857144</v>
      </c>
      <c r="AH189" s="69">
        <f t="shared" si="92"/>
        <v>3.5</v>
      </c>
      <c r="AI189" s="46">
        <f t="shared" si="93"/>
        <v>9.6211275016187408</v>
      </c>
      <c r="AJ189" s="44">
        <f t="shared" si="94"/>
        <v>6</v>
      </c>
      <c r="AK189" s="47">
        <f t="shared" si="95"/>
        <v>49.862558937729034</v>
      </c>
      <c r="AL189" s="44">
        <f t="shared" si="96"/>
        <v>6</v>
      </c>
      <c r="AM189" s="48">
        <f t="shared" si="97"/>
        <v>7.41240157480315</v>
      </c>
      <c r="AN189" s="44">
        <f t="shared" si="98"/>
        <v>24</v>
      </c>
      <c r="AO189" s="47">
        <f t="shared" si="99"/>
        <v>96</v>
      </c>
      <c r="AP189" s="54">
        <f t="shared" si="100"/>
        <v>2.2857142857142856</v>
      </c>
      <c r="AQ189" s="69">
        <f t="shared" si="101"/>
        <v>3.5</v>
      </c>
      <c r="AR189" s="46">
        <f t="shared" si="102"/>
        <v>9.6211275016187408</v>
      </c>
      <c r="AS189" s="44">
        <f t="shared" si="103"/>
        <v>6</v>
      </c>
      <c r="AT189" s="47">
        <f t="shared" si="104"/>
        <v>49.862558937729034</v>
      </c>
      <c r="AU189" s="44">
        <f t="shared" si="105"/>
        <v>12</v>
      </c>
      <c r="AV189" s="48">
        <f t="shared" si="106"/>
        <v>6.625</v>
      </c>
      <c r="AW189" s="44">
        <f t="shared" si="82"/>
        <v>24</v>
      </c>
      <c r="AX189" s="44">
        <f t="shared" si="107"/>
        <v>6</v>
      </c>
      <c r="AY189" s="44">
        <f t="shared" si="108"/>
        <v>12</v>
      </c>
      <c r="AZ189" s="47">
        <f t="shared" si="109"/>
        <v>120</v>
      </c>
      <c r="BA189" s="49">
        <f t="shared" si="110"/>
        <v>2.8571428571428572</v>
      </c>
      <c r="BB189" s="69">
        <f t="shared" si="111"/>
        <v>3.5</v>
      </c>
      <c r="BC189" s="46">
        <f t="shared" si="112"/>
        <v>9.6211275016187408</v>
      </c>
      <c r="BD189" s="44">
        <f t="shared" si="113"/>
        <v>6</v>
      </c>
      <c r="BE189" s="47">
        <f t="shared" si="114"/>
        <v>49.862558937729034</v>
      </c>
      <c r="BF189" s="44">
        <f t="shared" si="115"/>
        <v>6</v>
      </c>
      <c r="BG189" s="48">
        <f t="shared" si="116"/>
        <v>7.41240157480315</v>
      </c>
      <c r="BH189" s="48">
        <f t="shared" si="117"/>
        <v>12</v>
      </c>
      <c r="BI189" s="44">
        <f t="shared" si="118"/>
        <v>6</v>
      </c>
      <c r="BJ189" s="44">
        <f t="shared" si="119"/>
        <v>12</v>
      </c>
      <c r="BK189" s="44">
        <f t="shared" si="120"/>
        <v>102</v>
      </c>
      <c r="BL189" s="49">
        <f t="shared" si="121"/>
        <v>2.4285714285714284</v>
      </c>
    </row>
    <row r="190" spans="24:64" x14ac:dyDescent="0.25">
      <c r="X190" s="38">
        <v>186</v>
      </c>
      <c r="Y190" s="69">
        <f t="shared" si="83"/>
        <v>3.5</v>
      </c>
      <c r="Z190" s="46">
        <f t="shared" si="84"/>
        <v>9.6211275016187408</v>
      </c>
      <c r="AA190" s="44">
        <f t="shared" si="85"/>
        <v>6</v>
      </c>
      <c r="AB190" s="47">
        <f t="shared" si="86"/>
        <v>49.862558937729034</v>
      </c>
      <c r="AC190" s="44">
        <f t="shared" si="87"/>
        <v>12.600000000000001</v>
      </c>
      <c r="AD190" s="48">
        <f t="shared" si="88"/>
        <v>6.625</v>
      </c>
      <c r="AE190" s="44">
        <f t="shared" si="89"/>
        <v>37.799999999999997</v>
      </c>
      <c r="AF190" s="47">
        <f t="shared" si="90"/>
        <v>114</v>
      </c>
      <c r="AG190" s="49">
        <f t="shared" si="91"/>
        <v>2.7142857142857144</v>
      </c>
      <c r="AH190" s="69">
        <f t="shared" si="92"/>
        <v>3.5</v>
      </c>
      <c r="AI190" s="46">
        <f t="shared" si="93"/>
        <v>9.6211275016187408</v>
      </c>
      <c r="AJ190" s="44">
        <f t="shared" si="94"/>
        <v>6</v>
      </c>
      <c r="AK190" s="47">
        <f t="shared" si="95"/>
        <v>49.862558937729034</v>
      </c>
      <c r="AL190" s="44">
        <f t="shared" si="96"/>
        <v>6</v>
      </c>
      <c r="AM190" s="48">
        <f t="shared" si="97"/>
        <v>7.41240157480315</v>
      </c>
      <c r="AN190" s="44">
        <f t="shared" si="98"/>
        <v>24</v>
      </c>
      <c r="AO190" s="47">
        <f t="shared" si="99"/>
        <v>96</v>
      </c>
      <c r="AP190" s="54">
        <f t="shared" si="100"/>
        <v>2.2857142857142856</v>
      </c>
      <c r="AQ190" s="69">
        <f t="shared" si="101"/>
        <v>3.5</v>
      </c>
      <c r="AR190" s="46">
        <f t="shared" si="102"/>
        <v>9.6211275016187408</v>
      </c>
      <c r="AS190" s="44">
        <f t="shared" si="103"/>
        <v>6</v>
      </c>
      <c r="AT190" s="47">
        <f t="shared" si="104"/>
        <v>49.862558937729034</v>
      </c>
      <c r="AU190" s="44">
        <f t="shared" si="105"/>
        <v>12</v>
      </c>
      <c r="AV190" s="48">
        <f t="shared" si="106"/>
        <v>6.625</v>
      </c>
      <c r="AW190" s="44">
        <f t="shared" si="82"/>
        <v>24</v>
      </c>
      <c r="AX190" s="44">
        <f t="shared" si="107"/>
        <v>6</v>
      </c>
      <c r="AY190" s="44">
        <f t="shared" si="108"/>
        <v>12</v>
      </c>
      <c r="AZ190" s="47">
        <f t="shared" si="109"/>
        <v>120</v>
      </c>
      <c r="BA190" s="49">
        <f t="shared" si="110"/>
        <v>2.8571428571428572</v>
      </c>
      <c r="BB190" s="69">
        <f t="shared" si="111"/>
        <v>3.5</v>
      </c>
      <c r="BC190" s="46">
        <f t="shared" si="112"/>
        <v>9.6211275016187408</v>
      </c>
      <c r="BD190" s="44">
        <f t="shared" si="113"/>
        <v>6</v>
      </c>
      <c r="BE190" s="47">
        <f t="shared" si="114"/>
        <v>49.862558937729034</v>
      </c>
      <c r="BF190" s="44">
        <f t="shared" si="115"/>
        <v>6</v>
      </c>
      <c r="BG190" s="48">
        <f t="shared" si="116"/>
        <v>7.41240157480315</v>
      </c>
      <c r="BH190" s="48">
        <f t="shared" si="117"/>
        <v>12</v>
      </c>
      <c r="BI190" s="44">
        <f t="shared" si="118"/>
        <v>6</v>
      </c>
      <c r="BJ190" s="44">
        <f t="shared" si="119"/>
        <v>12</v>
      </c>
      <c r="BK190" s="44">
        <f t="shared" si="120"/>
        <v>102</v>
      </c>
      <c r="BL190" s="49">
        <f t="shared" si="121"/>
        <v>2.4285714285714284</v>
      </c>
    </row>
    <row r="191" spans="24:64" x14ac:dyDescent="0.25">
      <c r="X191" s="38">
        <v>187</v>
      </c>
      <c r="Y191" s="69">
        <f t="shared" si="83"/>
        <v>3.5</v>
      </c>
      <c r="Z191" s="46">
        <f t="shared" si="84"/>
        <v>9.6211275016187408</v>
      </c>
      <c r="AA191" s="44">
        <f t="shared" si="85"/>
        <v>6</v>
      </c>
      <c r="AB191" s="47">
        <f t="shared" si="86"/>
        <v>49.862558937729034</v>
      </c>
      <c r="AC191" s="44">
        <f t="shared" si="87"/>
        <v>12.600000000000001</v>
      </c>
      <c r="AD191" s="48">
        <f t="shared" si="88"/>
        <v>6.625</v>
      </c>
      <c r="AE191" s="44">
        <f t="shared" si="89"/>
        <v>37.799999999999997</v>
      </c>
      <c r="AF191" s="47">
        <f t="shared" si="90"/>
        <v>114</v>
      </c>
      <c r="AG191" s="49">
        <f t="shared" si="91"/>
        <v>2.7142857142857144</v>
      </c>
      <c r="AH191" s="69">
        <f t="shared" si="92"/>
        <v>3.5</v>
      </c>
      <c r="AI191" s="46">
        <f t="shared" si="93"/>
        <v>9.6211275016187408</v>
      </c>
      <c r="AJ191" s="44">
        <f t="shared" si="94"/>
        <v>6</v>
      </c>
      <c r="AK191" s="47">
        <f t="shared" si="95"/>
        <v>49.862558937729034</v>
      </c>
      <c r="AL191" s="44">
        <f t="shared" si="96"/>
        <v>6</v>
      </c>
      <c r="AM191" s="48">
        <f t="shared" si="97"/>
        <v>7.41240157480315</v>
      </c>
      <c r="AN191" s="44">
        <f t="shared" si="98"/>
        <v>24</v>
      </c>
      <c r="AO191" s="47">
        <f t="shared" si="99"/>
        <v>96</v>
      </c>
      <c r="AP191" s="54">
        <f t="shared" si="100"/>
        <v>2.2857142857142856</v>
      </c>
      <c r="AQ191" s="69">
        <f t="shared" si="101"/>
        <v>3.5</v>
      </c>
      <c r="AR191" s="46">
        <f t="shared" si="102"/>
        <v>9.6211275016187408</v>
      </c>
      <c r="AS191" s="44">
        <f t="shared" si="103"/>
        <v>6</v>
      </c>
      <c r="AT191" s="47">
        <f t="shared" si="104"/>
        <v>49.862558937729034</v>
      </c>
      <c r="AU191" s="44">
        <f t="shared" si="105"/>
        <v>12</v>
      </c>
      <c r="AV191" s="48">
        <f t="shared" si="106"/>
        <v>6.625</v>
      </c>
      <c r="AW191" s="44">
        <f t="shared" si="82"/>
        <v>24</v>
      </c>
      <c r="AX191" s="44">
        <f t="shared" si="107"/>
        <v>6</v>
      </c>
      <c r="AY191" s="44">
        <f t="shared" si="108"/>
        <v>12</v>
      </c>
      <c r="AZ191" s="47">
        <f t="shared" si="109"/>
        <v>120</v>
      </c>
      <c r="BA191" s="49">
        <f t="shared" si="110"/>
        <v>2.8571428571428572</v>
      </c>
      <c r="BB191" s="69">
        <f t="shared" si="111"/>
        <v>3.5</v>
      </c>
      <c r="BC191" s="46">
        <f t="shared" si="112"/>
        <v>9.6211275016187408</v>
      </c>
      <c r="BD191" s="44">
        <f t="shared" si="113"/>
        <v>6</v>
      </c>
      <c r="BE191" s="47">
        <f t="shared" si="114"/>
        <v>49.862558937729034</v>
      </c>
      <c r="BF191" s="44">
        <f t="shared" si="115"/>
        <v>6</v>
      </c>
      <c r="BG191" s="48">
        <f t="shared" si="116"/>
        <v>7.41240157480315</v>
      </c>
      <c r="BH191" s="48">
        <f t="shared" si="117"/>
        <v>12</v>
      </c>
      <c r="BI191" s="44">
        <f t="shared" si="118"/>
        <v>6</v>
      </c>
      <c r="BJ191" s="44">
        <f t="shared" si="119"/>
        <v>12</v>
      </c>
      <c r="BK191" s="44">
        <f t="shared" si="120"/>
        <v>102</v>
      </c>
      <c r="BL191" s="49">
        <f t="shared" si="121"/>
        <v>2.4285714285714284</v>
      </c>
    </row>
    <row r="192" spans="24:64" x14ac:dyDescent="0.25">
      <c r="X192" s="38">
        <v>188</v>
      </c>
      <c r="Y192" s="69">
        <f t="shared" si="83"/>
        <v>3.5</v>
      </c>
      <c r="Z192" s="46">
        <f t="shared" si="84"/>
        <v>9.6211275016187408</v>
      </c>
      <c r="AA192" s="44">
        <f t="shared" si="85"/>
        <v>6</v>
      </c>
      <c r="AB192" s="47">
        <f t="shared" si="86"/>
        <v>49.862558937729034</v>
      </c>
      <c r="AC192" s="44">
        <f t="shared" si="87"/>
        <v>12.600000000000001</v>
      </c>
      <c r="AD192" s="48">
        <f t="shared" si="88"/>
        <v>6.625</v>
      </c>
      <c r="AE192" s="44">
        <f t="shared" si="89"/>
        <v>37.799999999999997</v>
      </c>
      <c r="AF192" s="47">
        <f t="shared" si="90"/>
        <v>114</v>
      </c>
      <c r="AG192" s="49">
        <f t="shared" si="91"/>
        <v>2.7142857142857144</v>
      </c>
      <c r="AH192" s="69">
        <f t="shared" si="92"/>
        <v>3.5</v>
      </c>
      <c r="AI192" s="46">
        <f t="shared" si="93"/>
        <v>9.6211275016187408</v>
      </c>
      <c r="AJ192" s="44">
        <f t="shared" si="94"/>
        <v>6</v>
      </c>
      <c r="AK192" s="47">
        <f t="shared" si="95"/>
        <v>49.862558937729034</v>
      </c>
      <c r="AL192" s="44">
        <f t="shared" si="96"/>
        <v>6</v>
      </c>
      <c r="AM192" s="48">
        <f t="shared" si="97"/>
        <v>7.41240157480315</v>
      </c>
      <c r="AN192" s="44">
        <f t="shared" si="98"/>
        <v>24</v>
      </c>
      <c r="AO192" s="47">
        <f t="shared" si="99"/>
        <v>96</v>
      </c>
      <c r="AP192" s="54">
        <f t="shared" si="100"/>
        <v>2.2857142857142856</v>
      </c>
      <c r="AQ192" s="69">
        <f t="shared" si="101"/>
        <v>3.5</v>
      </c>
      <c r="AR192" s="46">
        <f t="shared" si="102"/>
        <v>9.6211275016187408</v>
      </c>
      <c r="AS192" s="44">
        <f t="shared" si="103"/>
        <v>6</v>
      </c>
      <c r="AT192" s="47">
        <f t="shared" si="104"/>
        <v>49.862558937729034</v>
      </c>
      <c r="AU192" s="44">
        <f t="shared" si="105"/>
        <v>12</v>
      </c>
      <c r="AV192" s="48">
        <f t="shared" si="106"/>
        <v>6.625</v>
      </c>
      <c r="AW192" s="44">
        <f t="shared" si="82"/>
        <v>24</v>
      </c>
      <c r="AX192" s="44">
        <f t="shared" si="107"/>
        <v>6</v>
      </c>
      <c r="AY192" s="44">
        <f t="shared" si="108"/>
        <v>12</v>
      </c>
      <c r="AZ192" s="47">
        <f t="shared" si="109"/>
        <v>120</v>
      </c>
      <c r="BA192" s="49">
        <f t="shared" si="110"/>
        <v>2.8571428571428572</v>
      </c>
      <c r="BB192" s="69">
        <f t="shared" si="111"/>
        <v>3.5</v>
      </c>
      <c r="BC192" s="46">
        <f t="shared" si="112"/>
        <v>9.6211275016187408</v>
      </c>
      <c r="BD192" s="44">
        <f t="shared" si="113"/>
        <v>6</v>
      </c>
      <c r="BE192" s="47">
        <f t="shared" si="114"/>
        <v>49.862558937729034</v>
      </c>
      <c r="BF192" s="44">
        <f t="shared" si="115"/>
        <v>6</v>
      </c>
      <c r="BG192" s="48">
        <f t="shared" si="116"/>
        <v>7.41240157480315</v>
      </c>
      <c r="BH192" s="48">
        <f t="shared" si="117"/>
        <v>12</v>
      </c>
      <c r="BI192" s="44">
        <f t="shared" si="118"/>
        <v>6</v>
      </c>
      <c r="BJ192" s="44">
        <f t="shared" si="119"/>
        <v>12</v>
      </c>
      <c r="BK192" s="44">
        <f t="shared" si="120"/>
        <v>102</v>
      </c>
      <c r="BL192" s="49">
        <f t="shared" si="121"/>
        <v>2.4285714285714284</v>
      </c>
    </row>
    <row r="193" spans="24:65" x14ac:dyDescent="0.25">
      <c r="X193" s="38">
        <v>189</v>
      </c>
      <c r="Y193" s="69">
        <f t="shared" si="83"/>
        <v>3.5</v>
      </c>
      <c r="Z193" s="46">
        <f t="shared" si="84"/>
        <v>9.6211275016187408</v>
      </c>
      <c r="AA193" s="44">
        <f t="shared" si="85"/>
        <v>6</v>
      </c>
      <c r="AB193" s="47">
        <f t="shared" si="86"/>
        <v>49.862558937729034</v>
      </c>
      <c r="AC193" s="44">
        <f t="shared" si="87"/>
        <v>12.600000000000001</v>
      </c>
      <c r="AD193" s="48">
        <f t="shared" si="88"/>
        <v>6.625</v>
      </c>
      <c r="AE193" s="44">
        <f t="shared" si="89"/>
        <v>37.799999999999997</v>
      </c>
      <c r="AF193" s="47">
        <f t="shared" si="90"/>
        <v>114</v>
      </c>
      <c r="AG193" s="49">
        <f t="shared" si="91"/>
        <v>2.7142857142857144</v>
      </c>
      <c r="AH193" s="69">
        <f t="shared" si="92"/>
        <v>3.5</v>
      </c>
      <c r="AI193" s="46">
        <f t="shared" si="93"/>
        <v>9.6211275016187408</v>
      </c>
      <c r="AJ193" s="44">
        <f t="shared" si="94"/>
        <v>6</v>
      </c>
      <c r="AK193" s="47">
        <f t="shared" si="95"/>
        <v>49.862558937729034</v>
      </c>
      <c r="AL193" s="44">
        <f t="shared" si="96"/>
        <v>6</v>
      </c>
      <c r="AM193" s="48">
        <f t="shared" si="97"/>
        <v>7.41240157480315</v>
      </c>
      <c r="AN193" s="44">
        <f t="shared" si="98"/>
        <v>24</v>
      </c>
      <c r="AO193" s="47">
        <f t="shared" si="99"/>
        <v>96</v>
      </c>
      <c r="AP193" s="54">
        <f t="shared" si="100"/>
        <v>2.2857142857142856</v>
      </c>
      <c r="AQ193" s="69">
        <f t="shared" si="101"/>
        <v>3.5</v>
      </c>
      <c r="AR193" s="46">
        <f t="shared" si="102"/>
        <v>9.6211275016187408</v>
      </c>
      <c r="AS193" s="44">
        <f t="shared" si="103"/>
        <v>6</v>
      </c>
      <c r="AT193" s="47">
        <f t="shared" si="104"/>
        <v>49.862558937729034</v>
      </c>
      <c r="AU193" s="44">
        <f t="shared" si="105"/>
        <v>12</v>
      </c>
      <c r="AV193" s="48">
        <f t="shared" si="106"/>
        <v>6.625</v>
      </c>
      <c r="AW193" s="44">
        <f t="shared" si="82"/>
        <v>24</v>
      </c>
      <c r="AX193" s="44">
        <f t="shared" si="107"/>
        <v>6</v>
      </c>
      <c r="AY193" s="44">
        <f t="shared" si="108"/>
        <v>12</v>
      </c>
      <c r="AZ193" s="47">
        <f t="shared" si="109"/>
        <v>120</v>
      </c>
      <c r="BA193" s="49">
        <f t="shared" si="110"/>
        <v>2.8571428571428572</v>
      </c>
      <c r="BB193" s="69">
        <f t="shared" si="111"/>
        <v>3.5</v>
      </c>
      <c r="BC193" s="46">
        <f t="shared" si="112"/>
        <v>9.6211275016187408</v>
      </c>
      <c r="BD193" s="44">
        <f t="shared" si="113"/>
        <v>6</v>
      </c>
      <c r="BE193" s="47">
        <f t="shared" si="114"/>
        <v>49.862558937729034</v>
      </c>
      <c r="BF193" s="44">
        <f t="shared" si="115"/>
        <v>6</v>
      </c>
      <c r="BG193" s="48">
        <f t="shared" si="116"/>
        <v>7.41240157480315</v>
      </c>
      <c r="BH193" s="48">
        <f t="shared" si="117"/>
        <v>12</v>
      </c>
      <c r="BI193" s="44">
        <f t="shared" si="118"/>
        <v>6</v>
      </c>
      <c r="BJ193" s="44">
        <f t="shared" si="119"/>
        <v>12</v>
      </c>
      <c r="BK193" s="44">
        <f t="shared" si="120"/>
        <v>102</v>
      </c>
      <c r="BL193" s="49">
        <f t="shared" si="121"/>
        <v>2.4285714285714284</v>
      </c>
    </row>
    <row r="194" spans="24:65" x14ac:dyDescent="0.25">
      <c r="X194" s="38">
        <v>190</v>
      </c>
      <c r="Y194" s="69">
        <f t="shared" si="83"/>
        <v>3.5</v>
      </c>
      <c r="Z194" s="46">
        <f t="shared" si="84"/>
        <v>9.6211275016187408</v>
      </c>
      <c r="AA194" s="44">
        <f t="shared" si="85"/>
        <v>6</v>
      </c>
      <c r="AB194" s="47">
        <f t="shared" si="86"/>
        <v>49.862558937729034</v>
      </c>
      <c r="AC194" s="44">
        <f t="shared" si="87"/>
        <v>12.600000000000001</v>
      </c>
      <c r="AD194" s="48">
        <f t="shared" si="88"/>
        <v>6.625</v>
      </c>
      <c r="AE194" s="44">
        <f t="shared" si="89"/>
        <v>37.799999999999997</v>
      </c>
      <c r="AF194" s="47">
        <f t="shared" si="90"/>
        <v>114</v>
      </c>
      <c r="AG194" s="49">
        <f t="shared" si="91"/>
        <v>2.7142857142857144</v>
      </c>
      <c r="AH194" s="69">
        <f t="shared" si="92"/>
        <v>3.5</v>
      </c>
      <c r="AI194" s="46">
        <f t="shared" si="93"/>
        <v>9.6211275016187408</v>
      </c>
      <c r="AJ194" s="44">
        <f t="shared" si="94"/>
        <v>6</v>
      </c>
      <c r="AK194" s="47">
        <f t="shared" si="95"/>
        <v>49.862558937729034</v>
      </c>
      <c r="AL194" s="44">
        <f t="shared" si="96"/>
        <v>6</v>
      </c>
      <c r="AM194" s="48">
        <f t="shared" si="97"/>
        <v>7.41240157480315</v>
      </c>
      <c r="AN194" s="44">
        <f t="shared" si="98"/>
        <v>24</v>
      </c>
      <c r="AO194" s="47">
        <f t="shared" si="99"/>
        <v>96</v>
      </c>
      <c r="AP194" s="54">
        <f t="shared" si="100"/>
        <v>2.2857142857142856</v>
      </c>
      <c r="AQ194" s="69">
        <f t="shared" si="101"/>
        <v>3.5</v>
      </c>
      <c r="AR194" s="46">
        <f t="shared" si="102"/>
        <v>9.6211275016187408</v>
      </c>
      <c r="AS194" s="44">
        <f t="shared" si="103"/>
        <v>6</v>
      </c>
      <c r="AT194" s="47">
        <f t="shared" si="104"/>
        <v>49.862558937729034</v>
      </c>
      <c r="AU194" s="44">
        <f t="shared" si="105"/>
        <v>12</v>
      </c>
      <c r="AV194" s="48">
        <f t="shared" si="106"/>
        <v>6.625</v>
      </c>
      <c r="AW194" s="44">
        <f t="shared" si="82"/>
        <v>24</v>
      </c>
      <c r="AX194" s="44">
        <f t="shared" si="107"/>
        <v>6</v>
      </c>
      <c r="AY194" s="44">
        <f t="shared" si="108"/>
        <v>12</v>
      </c>
      <c r="AZ194" s="47">
        <f t="shared" si="109"/>
        <v>120</v>
      </c>
      <c r="BA194" s="49">
        <f t="shared" si="110"/>
        <v>2.8571428571428572</v>
      </c>
      <c r="BB194" s="69">
        <f t="shared" si="111"/>
        <v>3.5</v>
      </c>
      <c r="BC194" s="46">
        <f t="shared" si="112"/>
        <v>9.6211275016187408</v>
      </c>
      <c r="BD194" s="44">
        <f t="shared" si="113"/>
        <v>6</v>
      </c>
      <c r="BE194" s="47">
        <f t="shared" si="114"/>
        <v>49.862558937729034</v>
      </c>
      <c r="BF194" s="44">
        <f t="shared" si="115"/>
        <v>6</v>
      </c>
      <c r="BG194" s="48">
        <f t="shared" si="116"/>
        <v>7.41240157480315</v>
      </c>
      <c r="BH194" s="48">
        <f t="shared" si="117"/>
        <v>12</v>
      </c>
      <c r="BI194" s="44">
        <f t="shared" si="118"/>
        <v>6</v>
      </c>
      <c r="BJ194" s="44">
        <f t="shared" si="119"/>
        <v>12</v>
      </c>
      <c r="BK194" s="44">
        <f t="shared" si="120"/>
        <v>102</v>
      </c>
      <c r="BL194" s="49">
        <f t="shared" si="121"/>
        <v>2.4285714285714284</v>
      </c>
    </row>
    <row r="195" spans="24:65" x14ac:dyDescent="0.25">
      <c r="X195" s="38">
        <v>191</v>
      </c>
      <c r="Y195" s="69">
        <f t="shared" si="83"/>
        <v>3.5</v>
      </c>
      <c r="Z195" s="46">
        <f t="shared" si="84"/>
        <v>9.6211275016187408</v>
      </c>
      <c r="AA195" s="44">
        <f t="shared" si="85"/>
        <v>6</v>
      </c>
      <c r="AB195" s="47">
        <f t="shared" si="86"/>
        <v>49.862558937729034</v>
      </c>
      <c r="AC195" s="44">
        <f t="shared" si="87"/>
        <v>12.600000000000001</v>
      </c>
      <c r="AD195" s="48">
        <f t="shared" si="88"/>
        <v>6.625</v>
      </c>
      <c r="AE195" s="44">
        <f t="shared" si="89"/>
        <v>37.799999999999997</v>
      </c>
      <c r="AF195" s="47">
        <f t="shared" si="90"/>
        <v>114</v>
      </c>
      <c r="AG195" s="49">
        <f t="shared" si="91"/>
        <v>2.7142857142857144</v>
      </c>
      <c r="AH195" s="69">
        <f t="shared" si="92"/>
        <v>3.5</v>
      </c>
      <c r="AI195" s="46">
        <f t="shared" si="93"/>
        <v>9.6211275016187408</v>
      </c>
      <c r="AJ195" s="44">
        <f t="shared" si="94"/>
        <v>6</v>
      </c>
      <c r="AK195" s="47">
        <f t="shared" si="95"/>
        <v>49.862558937729034</v>
      </c>
      <c r="AL195" s="44">
        <f t="shared" si="96"/>
        <v>6</v>
      </c>
      <c r="AM195" s="48">
        <f t="shared" si="97"/>
        <v>7.41240157480315</v>
      </c>
      <c r="AN195" s="44">
        <f t="shared" si="98"/>
        <v>24</v>
      </c>
      <c r="AO195" s="47">
        <f t="shared" si="99"/>
        <v>96</v>
      </c>
      <c r="AP195" s="54">
        <f t="shared" si="100"/>
        <v>2.2857142857142856</v>
      </c>
      <c r="AQ195" s="69">
        <f t="shared" si="101"/>
        <v>3.5</v>
      </c>
      <c r="AR195" s="46">
        <f t="shared" si="102"/>
        <v>9.6211275016187408</v>
      </c>
      <c r="AS195" s="44">
        <f t="shared" si="103"/>
        <v>6</v>
      </c>
      <c r="AT195" s="47">
        <f t="shared" si="104"/>
        <v>49.862558937729034</v>
      </c>
      <c r="AU195" s="44">
        <f t="shared" si="105"/>
        <v>12</v>
      </c>
      <c r="AV195" s="48">
        <f t="shared" si="106"/>
        <v>6.625</v>
      </c>
      <c r="AW195" s="44">
        <f t="shared" si="82"/>
        <v>24</v>
      </c>
      <c r="AX195" s="44">
        <f t="shared" si="107"/>
        <v>6</v>
      </c>
      <c r="AY195" s="44">
        <f t="shared" si="108"/>
        <v>12</v>
      </c>
      <c r="AZ195" s="47">
        <f t="shared" si="109"/>
        <v>120</v>
      </c>
      <c r="BA195" s="49">
        <f t="shared" si="110"/>
        <v>2.8571428571428572</v>
      </c>
      <c r="BB195" s="69">
        <f t="shared" si="111"/>
        <v>3.5</v>
      </c>
      <c r="BC195" s="46">
        <f t="shared" si="112"/>
        <v>9.6211275016187408</v>
      </c>
      <c r="BD195" s="44">
        <f t="shared" si="113"/>
        <v>6</v>
      </c>
      <c r="BE195" s="47">
        <f t="shared" si="114"/>
        <v>49.862558937729034</v>
      </c>
      <c r="BF195" s="44">
        <f t="shared" si="115"/>
        <v>6</v>
      </c>
      <c r="BG195" s="48">
        <f t="shared" si="116"/>
        <v>7.41240157480315</v>
      </c>
      <c r="BH195" s="48">
        <f t="shared" si="117"/>
        <v>12</v>
      </c>
      <c r="BI195" s="44">
        <f t="shared" si="118"/>
        <v>6</v>
      </c>
      <c r="BJ195" s="44">
        <f t="shared" si="119"/>
        <v>12</v>
      </c>
      <c r="BK195" s="44">
        <f t="shared" si="120"/>
        <v>102</v>
      </c>
      <c r="BL195" s="49">
        <f t="shared" si="121"/>
        <v>2.4285714285714284</v>
      </c>
    </row>
    <row r="196" spans="24:65" x14ac:dyDescent="0.25">
      <c r="X196" s="38">
        <v>192</v>
      </c>
      <c r="Y196" s="69">
        <f t="shared" si="83"/>
        <v>3.5</v>
      </c>
      <c r="Z196" s="46">
        <f t="shared" si="84"/>
        <v>9.6211275016187408</v>
      </c>
      <c r="AA196" s="44">
        <f t="shared" si="85"/>
        <v>6</v>
      </c>
      <c r="AB196" s="47">
        <f t="shared" si="86"/>
        <v>49.862558937729034</v>
      </c>
      <c r="AC196" s="44">
        <f t="shared" si="87"/>
        <v>12.600000000000001</v>
      </c>
      <c r="AD196" s="48">
        <f t="shared" si="88"/>
        <v>6.625</v>
      </c>
      <c r="AE196" s="44">
        <f t="shared" si="89"/>
        <v>37.799999999999997</v>
      </c>
      <c r="AF196" s="47">
        <f t="shared" si="90"/>
        <v>114</v>
      </c>
      <c r="AG196" s="49">
        <f t="shared" si="91"/>
        <v>2.7142857142857144</v>
      </c>
      <c r="AH196" s="69">
        <f t="shared" si="92"/>
        <v>3.5</v>
      </c>
      <c r="AI196" s="46">
        <f t="shared" si="93"/>
        <v>9.6211275016187408</v>
      </c>
      <c r="AJ196" s="44">
        <f t="shared" si="94"/>
        <v>6</v>
      </c>
      <c r="AK196" s="47">
        <f t="shared" si="95"/>
        <v>49.862558937729034</v>
      </c>
      <c r="AL196" s="44">
        <f t="shared" si="96"/>
        <v>6</v>
      </c>
      <c r="AM196" s="48">
        <f t="shared" si="97"/>
        <v>7.41240157480315</v>
      </c>
      <c r="AN196" s="44">
        <f t="shared" si="98"/>
        <v>24</v>
      </c>
      <c r="AO196" s="47">
        <f t="shared" si="99"/>
        <v>96</v>
      </c>
      <c r="AP196" s="54">
        <f t="shared" si="100"/>
        <v>2.2857142857142856</v>
      </c>
      <c r="AQ196" s="69">
        <f t="shared" si="101"/>
        <v>3.5</v>
      </c>
      <c r="AR196" s="46">
        <f t="shared" si="102"/>
        <v>9.6211275016187408</v>
      </c>
      <c r="AS196" s="44">
        <f t="shared" si="103"/>
        <v>6</v>
      </c>
      <c r="AT196" s="47">
        <f t="shared" si="104"/>
        <v>49.862558937729034</v>
      </c>
      <c r="AU196" s="44">
        <f t="shared" si="105"/>
        <v>12</v>
      </c>
      <c r="AV196" s="48">
        <f t="shared" si="106"/>
        <v>6.625</v>
      </c>
      <c r="AW196" s="44">
        <f t="shared" si="82"/>
        <v>24</v>
      </c>
      <c r="AX196" s="44">
        <f t="shared" si="107"/>
        <v>6</v>
      </c>
      <c r="AY196" s="44">
        <f t="shared" si="108"/>
        <v>12</v>
      </c>
      <c r="AZ196" s="47">
        <f t="shared" si="109"/>
        <v>120</v>
      </c>
      <c r="BA196" s="49">
        <f t="shared" si="110"/>
        <v>2.8571428571428572</v>
      </c>
      <c r="BB196" s="69">
        <f t="shared" si="111"/>
        <v>3.5</v>
      </c>
      <c r="BC196" s="46">
        <f t="shared" si="112"/>
        <v>9.6211275016187408</v>
      </c>
      <c r="BD196" s="44">
        <f t="shared" si="113"/>
        <v>6</v>
      </c>
      <c r="BE196" s="47">
        <f t="shared" si="114"/>
        <v>49.862558937729034</v>
      </c>
      <c r="BF196" s="44">
        <f t="shared" si="115"/>
        <v>6</v>
      </c>
      <c r="BG196" s="48">
        <f t="shared" si="116"/>
        <v>7.41240157480315</v>
      </c>
      <c r="BH196" s="48">
        <f t="shared" si="117"/>
        <v>12</v>
      </c>
      <c r="BI196" s="44">
        <f t="shared" si="118"/>
        <v>6</v>
      </c>
      <c r="BJ196" s="44">
        <f t="shared" si="119"/>
        <v>12</v>
      </c>
      <c r="BK196" s="44">
        <f t="shared" si="120"/>
        <v>102</v>
      </c>
      <c r="BL196" s="49">
        <f t="shared" si="121"/>
        <v>2.4285714285714284</v>
      </c>
    </row>
    <row r="197" spans="24:65" x14ac:dyDescent="0.25">
      <c r="X197" s="38">
        <v>193</v>
      </c>
      <c r="Y197" s="69">
        <f t="shared" si="83"/>
        <v>3.5</v>
      </c>
      <c r="Z197" s="46">
        <f t="shared" si="84"/>
        <v>9.6211275016187408</v>
      </c>
      <c r="AA197" s="44">
        <f t="shared" si="85"/>
        <v>6</v>
      </c>
      <c r="AB197" s="47">
        <f t="shared" si="86"/>
        <v>49.862558937729034</v>
      </c>
      <c r="AC197" s="44">
        <f t="shared" si="87"/>
        <v>12.600000000000001</v>
      </c>
      <c r="AD197" s="48">
        <f t="shared" si="88"/>
        <v>6.625</v>
      </c>
      <c r="AE197" s="44">
        <f t="shared" si="89"/>
        <v>37.799999999999997</v>
      </c>
      <c r="AF197" s="47">
        <f t="shared" si="90"/>
        <v>114</v>
      </c>
      <c r="AG197" s="49">
        <f t="shared" si="91"/>
        <v>2.7142857142857144</v>
      </c>
      <c r="AH197" s="69">
        <f t="shared" si="92"/>
        <v>3.5</v>
      </c>
      <c r="AI197" s="46">
        <f t="shared" si="93"/>
        <v>9.6211275016187408</v>
      </c>
      <c r="AJ197" s="44">
        <f t="shared" si="94"/>
        <v>6</v>
      </c>
      <c r="AK197" s="47">
        <f t="shared" si="95"/>
        <v>49.862558937729034</v>
      </c>
      <c r="AL197" s="44">
        <f t="shared" si="96"/>
        <v>6</v>
      </c>
      <c r="AM197" s="48">
        <f t="shared" si="97"/>
        <v>7.41240157480315</v>
      </c>
      <c r="AN197" s="44">
        <f t="shared" si="98"/>
        <v>24</v>
      </c>
      <c r="AO197" s="47">
        <f t="shared" si="99"/>
        <v>96</v>
      </c>
      <c r="AP197" s="54">
        <f t="shared" si="100"/>
        <v>2.2857142857142856</v>
      </c>
      <c r="AQ197" s="69">
        <f t="shared" si="101"/>
        <v>3.5</v>
      </c>
      <c r="AR197" s="46">
        <f t="shared" si="102"/>
        <v>9.6211275016187408</v>
      </c>
      <c r="AS197" s="44">
        <f t="shared" si="103"/>
        <v>6</v>
      </c>
      <c r="AT197" s="47">
        <f t="shared" si="104"/>
        <v>49.862558937729034</v>
      </c>
      <c r="AU197" s="44">
        <f t="shared" si="105"/>
        <v>12</v>
      </c>
      <c r="AV197" s="48">
        <f t="shared" si="106"/>
        <v>6.625</v>
      </c>
      <c r="AW197" s="44">
        <f t="shared" si="82"/>
        <v>24</v>
      </c>
      <c r="AX197" s="44">
        <f t="shared" si="107"/>
        <v>6</v>
      </c>
      <c r="AY197" s="44">
        <f t="shared" si="108"/>
        <v>12</v>
      </c>
      <c r="AZ197" s="47">
        <f t="shared" si="109"/>
        <v>120</v>
      </c>
      <c r="BA197" s="49">
        <f t="shared" si="110"/>
        <v>2.8571428571428572</v>
      </c>
      <c r="BB197" s="69">
        <f t="shared" si="111"/>
        <v>3.5</v>
      </c>
      <c r="BC197" s="46">
        <f t="shared" si="112"/>
        <v>9.6211275016187408</v>
      </c>
      <c r="BD197" s="44">
        <f t="shared" si="113"/>
        <v>6</v>
      </c>
      <c r="BE197" s="47">
        <f t="shared" si="114"/>
        <v>49.862558937729034</v>
      </c>
      <c r="BF197" s="44">
        <f t="shared" si="115"/>
        <v>6</v>
      </c>
      <c r="BG197" s="48">
        <f t="shared" si="116"/>
        <v>7.41240157480315</v>
      </c>
      <c r="BH197" s="48">
        <f t="shared" si="117"/>
        <v>12</v>
      </c>
      <c r="BI197" s="44">
        <f t="shared" si="118"/>
        <v>6</v>
      </c>
      <c r="BJ197" s="44">
        <f t="shared" si="119"/>
        <v>12</v>
      </c>
      <c r="BK197" s="44">
        <f t="shared" si="120"/>
        <v>102</v>
      </c>
      <c r="BL197" s="49">
        <f t="shared" si="121"/>
        <v>2.4285714285714284</v>
      </c>
    </row>
    <row r="198" spans="24:65" x14ac:dyDescent="0.25">
      <c r="X198" s="38">
        <v>194</v>
      </c>
      <c r="Y198" s="69">
        <f t="shared" si="83"/>
        <v>3.5</v>
      </c>
      <c r="Z198" s="46">
        <f t="shared" si="84"/>
        <v>9.6211275016187408</v>
      </c>
      <c r="AA198" s="44">
        <f t="shared" si="85"/>
        <v>6</v>
      </c>
      <c r="AB198" s="47">
        <f t="shared" si="86"/>
        <v>49.862558937729034</v>
      </c>
      <c r="AC198" s="44">
        <f t="shared" si="87"/>
        <v>12.600000000000001</v>
      </c>
      <c r="AD198" s="48">
        <f t="shared" si="88"/>
        <v>6.625</v>
      </c>
      <c r="AE198" s="44">
        <f t="shared" si="89"/>
        <v>37.799999999999997</v>
      </c>
      <c r="AF198" s="47">
        <f t="shared" si="90"/>
        <v>114</v>
      </c>
      <c r="AG198" s="49">
        <f t="shared" si="91"/>
        <v>2.7142857142857144</v>
      </c>
      <c r="AH198" s="69">
        <f t="shared" si="92"/>
        <v>3.5</v>
      </c>
      <c r="AI198" s="46">
        <f t="shared" si="93"/>
        <v>9.6211275016187408</v>
      </c>
      <c r="AJ198" s="44">
        <f t="shared" si="94"/>
        <v>6</v>
      </c>
      <c r="AK198" s="47">
        <f t="shared" si="95"/>
        <v>49.862558937729034</v>
      </c>
      <c r="AL198" s="44">
        <f t="shared" si="96"/>
        <v>6</v>
      </c>
      <c r="AM198" s="48">
        <f t="shared" si="97"/>
        <v>7.41240157480315</v>
      </c>
      <c r="AN198" s="44">
        <f t="shared" si="98"/>
        <v>24</v>
      </c>
      <c r="AO198" s="47">
        <f t="shared" si="99"/>
        <v>96</v>
      </c>
      <c r="AP198" s="54">
        <f t="shared" si="100"/>
        <v>2.2857142857142856</v>
      </c>
      <c r="AQ198" s="69">
        <f t="shared" si="101"/>
        <v>3.5</v>
      </c>
      <c r="AR198" s="46">
        <f t="shared" si="102"/>
        <v>9.6211275016187408</v>
      </c>
      <c r="AS198" s="44">
        <f t="shared" si="103"/>
        <v>6</v>
      </c>
      <c r="AT198" s="47">
        <f t="shared" si="104"/>
        <v>49.862558937729034</v>
      </c>
      <c r="AU198" s="44">
        <f t="shared" si="105"/>
        <v>12</v>
      </c>
      <c r="AV198" s="48">
        <f t="shared" si="106"/>
        <v>6.625</v>
      </c>
      <c r="AW198" s="44">
        <f t="shared" ref="AW198:AW205" si="124">MAX(0.45*AQ198,24)</f>
        <v>24</v>
      </c>
      <c r="AX198" s="44">
        <f t="shared" si="107"/>
        <v>6</v>
      </c>
      <c r="AY198" s="44">
        <f t="shared" si="108"/>
        <v>12</v>
      </c>
      <c r="AZ198" s="47">
        <f t="shared" si="109"/>
        <v>120</v>
      </c>
      <c r="BA198" s="49">
        <f t="shared" si="110"/>
        <v>2.8571428571428572</v>
      </c>
      <c r="BB198" s="69">
        <f t="shared" si="111"/>
        <v>3.5</v>
      </c>
      <c r="BC198" s="46">
        <f t="shared" si="112"/>
        <v>9.6211275016187408</v>
      </c>
      <c r="BD198" s="44">
        <f t="shared" si="113"/>
        <v>6</v>
      </c>
      <c r="BE198" s="47">
        <f t="shared" si="114"/>
        <v>49.862558937729034</v>
      </c>
      <c r="BF198" s="44">
        <f t="shared" si="115"/>
        <v>6</v>
      </c>
      <c r="BG198" s="48">
        <f t="shared" si="116"/>
        <v>7.41240157480315</v>
      </c>
      <c r="BH198" s="48">
        <f t="shared" si="117"/>
        <v>12</v>
      </c>
      <c r="BI198" s="44">
        <f t="shared" si="118"/>
        <v>6</v>
      </c>
      <c r="BJ198" s="44">
        <f t="shared" si="119"/>
        <v>12</v>
      </c>
      <c r="BK198" s="44">
        <f t="shared" si="120"/>
        <v>102</v>
      </c>
      <c r="BL198" s="49">
        <f t="shared" si="121"/>
        <v>2.4285714285714284</v>
      </c>
    </row>
    <row r="199" spans="24:65" x14ac:dyDescent="0.25">
      <c r="X199" s="38">
        <v>195</v>
      </c>
      <c r="Y199" s="69">
        <f t="shared" ref="Y199:Y204" si="125">IF(AG198&lt;=$D$16,Y198,Y198+0.5)</f>
        <v>3.5</v>
      </c>
      <c r="Z199" s="46">
        <f t="shared" ref="Z199:Z205" si="126">PI()*(Y199)^2/4</f>
        <v>9.6211275016187408</v>
      </c>
      <c r="AA199" s="44">
        <f t="shared" ref="AA199:AA205" si="127">IF($I$10&lt;=1000,6,12)</f>
        <v>6</v>
      </c>
      <c r="AB199" s="47">
        <f t="shared" ref="AB199:AB204" si="128">MAX(18,$Q$32/Z199*12)</f>
        <v>49.862558937729034</v>
      </c>
      <c r="AC199" s="44">
        <f t="shared" ref="AC199:AC204" si="129">MAX(0.3*Y199*12,12)</f>
        <v>12.600000000000001</v>
      </c>
      <c r="AD199" s="48">
        <f t="shared" ref="AD199:AD205" si="130">$S$33</f>
        <v>6.625</v>
      </c>
      <c r="AE199" s="44">
        <f t="shared" ref="AE199:AE204" si="131">MAX(0.9*Y199*12,36)</f>
        <v>37.799999999999997</v>
      </c>
      <c r="AF199" s="47">
        <f t="shared" ref="AF199:AF204" si="132">CEILING(AA199+AB199+AC199+AD199+AE199,6)</f>
        <v>114</v>
      </c>
      <c r="AG199" s="49">
        <f t="shared" ref="AG199:AG204" si="133">AF199/(Y199*12)</f>
        <v>2.7142857142857144</v>
      </c>
      <c r="AH199" s="69">
        <f t="shared" ref="AH199:AH204" si="134">IF(AP198&lt;=$D$16,AH198,AH198+0.5)</f>
        <v>3.5</v>
      </c>
      <c r="AI199" s="46">
        <f t="shared" ref="AI199:AI205" si="135">PI()*(AH199)^2/4</f>
        <v>9.6211275016187408</v>
      </c>
      <c r="AJ199" s="44">
        <f t="shared" ref="AJ199:AJ205" si="136">IF($I$10&lt;=1000,6,12)</f>
        <v>6</v>
      </c>
      <c r="AK199" s="47">
        <f t="shared" ref="AK199:AK204" si="137">MAX(18,$Q$32/AI199*12)</f>
        <v>49.862558937729034</v>
      </c>
      <c r="AL199" s="44">
        <f t="shared" ref="AL199:AL204" si="138">MAX(0.05*AH199,6)</f>
        <v>6</v>
      </c>
      <c r="AM199" s="48">
        <f t="shared" ref="AM199:AM205" si="139">$S$33+20/25.4</f>
        <v>7.41240157480315</v>
      </c>
      <c r="AN199" s="44">
        <f t="shared" ref="AN199:AN204" si="140">MAX(0.6*AH199,24)</f>
        <v>24</v>
      </c>
      <c r="AO199" s="47">
        <f t="shared" ref="AO199:AO204" si="141">CEILING(AJ199+AK199+AL199+AM199+AN199,6)</f>
        <v>96</v>
      </c>
      <c r="AP199" s="54">
        <f t="shared" ref="AP199:AP204" si="142">AO199/(AH199*12)</f>
        <v>2.2857142857142856</v>
      </c>
      <c r="AQ199" s="69">
        <f t="shared" ref="AQ199:AQ204" si="143">IF(BA198&lt;=$D$16,AQ198,AQ198+0.5)</f>
        <v>3.5</v>
      </c>
      <c r="AR199" s="46">
        <f t="shared" ref="AR199:AR205" si="144">PI()*(AQ199)^2/4</f>
        <v>9.6211275016187408</v>
      </c>
      <c r="AS199" s="44">
        <f t="shared" ref="AS199:AS205" si="145">IF($I$10&lt;=1000,6,12)</f>
        <v>6</v>
      </c>
      <c r="AT199" s="47">
        <f t="shared" ref="AT199:AT204" si="146">MAX(18,$Q$32/AR199*12)</f>
        <v>49.862558937729034</v>
      </c>
      <c r="AU199" s="44">
        <f t="shared" ref="AU199:AU204" si="147">MAX(0.3*AQ199,12)</f>
        <v>12</v>
      </c>
      <c r="AV199" s="48">
        <f t="shared" ref="AV199:AV205" si="148">$S$33</f>
        <v>6.625</v>
      </c>
      <c r="AW199" s="44">
        <f t="shared" si="124"/>
        <v>24</v>
      </c>
      <c r="AX199" s="44">
        <f t="shared" ref="AX199:AX205" si="149">$AV$2</f>
        <v>6</v>
      </c>
      <c r="AY199" s="44">
        <f t="shared" ref="AY199:AY204" si="150">MAX(0.15*AQ199,12)</f>
        <v>12</v>
      </c>
      <c r="AZ199" s="47">
        <f t="shared" ref="AZ199:AZ204" si="151">CEILING(AS199+AT199+AU199+AV199+AW199+AX199+AY199,6)</f>
        <v>120</v>
      </c>
      <c r="BA199" s="49">
        <f t="shared" ref="BA199:BA204" si="152">AZ199/(AQ199*12)</f>
        <v>2.8571428571428572</v>
      </c>
      <c r="BB199" s="69">
        <f t="shared" ref="BB199:BB204" si="153">IF(BL198&lt;=$D$16,BB198,BB198+0.5)</f>
        <v>3.5</v>
      </c>
      <c r="BC199" s="46">
        <f t="shared" ref="BC199:BC205" si="154">PI()*(BB199)^2/4</f>
        <v>9.6211275016187408</v>
      </c>
      <c r="BD199" s="44">
        <f t="shared" ref="BD199:BD205" si="155">IF($I$10&lt;=1000,6,12)</f>
        <v>6</v>
      </c>
      <c r="BE199" s="47">
        <f t="shared" ref="BE199:BE204" si="156">MAX(18,$Q$32/BC199*12)</f>
        <v>49.862558937729034</v>
      </c>
      <c r="BF199" s="44">
        <f t="shared" ref="BF199:BF204" si="157">MAX(0.05*BB199,6)</f>
        <v>6</v>
      </c>
      <c r="BG199" s="48">
        <f t="shared" ref="BG199:BG205" si="158">$S$33+20/25.4</f>
        <v>7.41240157480315</v>
      </c>
      <c r="BH199" s="48">
        <f t="shared" ref="BH199:BH205" si="159">MAX($S$33,12)</f>
        <v>12</v>
      </c>
      <c r="BI199" s="44">
        <f t="shared" ref="BI199:BI205" si="160">$AV$2</f>
        <v>6</v>
      </c>
      <c r="BJ199" s="44">
        <f t="shared" ref="BJ199:BJ204" si="161">MAX(0.15*BB199,12)</f>
        <v>12</v>
      </c>
      <c r="BK199" s="44">
        <f t="shared" ref="BK199:BK204" si="162">CEILING(BD199+BE199+BF199+BG199+BH199+BI199+BJ199,6)</f>
        <v>102</v>
      </c>
      <c r="BL199" s="49">
        <f t="shared" ref="BL199:BL204" si="163">BK199/(12*BB199)</f>
        <v>2.4285714285714284</v>
      </c>
    </row>
    <row r="200" spans="24:65" x14ac:dyDescent="0.25">
      <c r="X200" s="38">
        <v>196</v>
      </c>
      <c r="Y200" s="69">
        <f t="shared" si="125"/>
        <v>3.5</v>
      </c>
      <c r="Z200" s="46">
        <f t="shared" si="126"/>
        <v>9.6211275016187408</v>
      </c>
      <c r="AA200" s="44">
        <f t="shared" si="127"/>
        <v>6</v>
      </c>
      <c r="AB200" s="47">
        <f t="shared" si="128"/>
        <v>49.862558937729034</v>
      </c>
      <c r="AC200" s="44">
        <f t="shared" si="129"/>
        <v>12.600000000000001</v>
      </c>
      <c r="AD200" s="48">
        <f t="shared" si="130"/>
        <v>6.625</v>
      </c>
      <c r="AE200" s="44">
        <f t="shared" si="131"/>
        <v>37.799999999999997</v>
      </c>
      <c r="AF200" s="47">
        <f t="shared" si="132"/>
        <v>114</v>
      </c>
      <c r="AG200" s="49">
        <f t="shared" si="133"/>
        <v>2.7142857142857144</v>
      </c>
      <c r="AH200" s="69">
        <f t="shared" si="134"/>
        <v>3.5</v>
      </c>
      <c r="AI200" s="46">
        <f t="shared" si="135"/>
        <v>9.6211275016187408</v>
      </c>
      <c r="AJ200" s="44">
        <f t="shared" si="136"/>
        <v>6</v>
      </c>
      <c r="AK200" s="47">
        <f t="shared" si="137"/>
        <v>49.862558937729034</v>
      </c>
      <c r="AL200" s="44">
        <f t="shared" si="138"/>
        <v>6</v>
      </c>
      <c r="AM200" s="48">
        <f t="shared" si="139"/>
        <v>7.41240157480315</v>
      </c>
      <c r="AN200" s="44">
        <f t="shared" si="140"/>
        <v>24</v>
      </c>
      <c r="AO200" s="47">
        <f t="shared" si="141"/>
        <v>96</v>
      </c>
      <c r="AP200" s="54">
        <f t="shared" si="142"/>
        <v>2.2857142857142856</v>
      </c>
      <c r="AQ200" s="69">
        <f t="shared" si="143"/>
        <v>3.5</v>
      </c>
      <c r="AR200" s="46">
        <f t="shared" si="144"/>
        <v>9.6211275016187408</v>
      </c>
      <c r="AS200" s="44">
        <f t="shared" si="145"/>
        <v>6</v>
      </c>
      <c r="AT200" s="47">
        <f t="shared" si="146"/>
        <v>49.862558937729034</v>
      </c>
      <c r="AU200" s="44">
        <f t="shared" si="147"/>
        <v>12</v>
      </c>
      <c r="AV200" s="48">
        <f t="shared" si="148"/>
        <v>6.625</v>
      </c>
      <c r="AW200" s="44">
        <f t="shared" si="124"/>
        <v>24</v>
      </c>
      <c r="AX200" s="44">
        <f t="shared" si="149"/>
        <v>6</v>
      </c>
      <c r="AY200" s="44">
        <f t="shared" si="150"/>
        <v>12</v>
      </c>
      <c r="AZ200" s="47">
        <f t="shared" si="151"/>
        <v>120</v>
      </c>
      <c r="BA200" s="49">
        <f t="shared" si="152"/>
        <v>2.8571428571428572</v>
      </c>
      <c r="BB200" s="69">
        <f t="shared" si="153"/>
        <v>3.5</v>
      </c>
      <c r="BC200" s="46">
        <f t="shared" si="154"/>
        <v>9.6211275016187408</v>
      </c>
      <c r="BD200" s="44">
        <f t="shared" si="155"/>
        <v>6</v>
      </c>
      <c r="BE200" s="47">
        <f t="shared" si="156"/>
        <v>49.862558937729034</v>
      </c>
      <c r="BF200" s="44">
        <f t="shared" si="157"/>
        <v>6</v>
      </c>
      <c r="BG200" s="48">
        <f t="shared" si="158"/>
        <v>7.41240157480315</v>
      </c>
      <c r="BH200" s="48">
        <f t="shared" si="159"/>
        <v>12</v>
      </c>
      <c r="BI200" s="44">
        <f t="shared" si="160"/>
        <v>6</v>
      </c>
      <c r="BJ200" s="44">
        <f t="shared" si="161"/>
        <v>12</v>
      </c>
      <c r="BK200" s="44">
        <f t="shared" si="162"/>
        <v>102</v>
      </c>
      <c r="BL200" s="49">
        <f t="shared" si="163"/>
        <v>2.4285714285714284</v>
      </c>
    </row>
    <row r="201" spans="24:65" x14ac:dyDescent="0.25">
      <c r="X201" s="38">
        <v>197</v>
      </c>
      <c r="Y201" s="69">
        <f t="shared" si="125"/>
        <v>3.5</v>
      </c>
      <c r="Z201" s="46">
        <f t="shared" si="126"/>
        <v>9.6211275016187408</v>
      </c>
      <c r="AA201" s="44">
        <f t="shared" si="127"/>
        <v>6</v>
      </c>
      <c r="AB201" s="47">
        <f t="shared" si="128"/>
        <v>49.862558937729034</v>
      </c>
      <c r="AC201" s="44">
        <f t="shared" si="129"/>
        <v>12.600000000000001</v>
      </c>
      <c r="AD201" s="48">
        <f t="shared" si="130"/>
        <v>6.625</v>
      </c>
      <c r="AE201" s="44">
        <f t="shared" si="131"/>
        <v>37.799999999999997</v>
      </c>
      <c r="AF201" s="47">
        <f t="shared" si="132"/>
        <v>114</v>
      </c>
      <c r="AG201" s="49">
        <f t="shared" si="133"/>
        <v>2.7142857142857144</v>
      </c>
      <c r="AH201" s="69">
        <f t="shared" si="134"/>
        <v>3.5</v>
      </c>
      <c r="AI201" s="46">
        <f t="shared" si="135"/>
        <v>9.6211275016187408</v>
      </c>
      <c r="AJ201" s="44">
        <f t="shared" si="136"/>
        <v>6</v>
      </c>
      <c r="AK201" s="47">
        <f t="shared" si="137"/>
        <v>49.862558937729034</v>
      </c>
      <c r="AL201" s="44">
        <f t="shared" si="138"/>
        <v>6</v>
      </c>
      <c r="AM201" s="48">
        <f t="shared" si="139"/>
        <v>7.41240157480315</v>
      </c>
      <c r="AN201" s="44">
        <f t="shared" si="140"/>
        <v>24</v>
      </c>
      <c r="AO201" s="47">
        <f t="shared" si="141"/>
        <v>96</v>
      </c>
      <c r="AP201" s="54">
        <f t="shared" si="142"/>
        <v>2.2857142857142856</v>
      </c>
      <c r="AQ201" s="69">
        <f t="shared" si="143"/>
        <v>3.5</v>
      </c>
      <c r="AR201" s="46">
        <f t="shared" si="144"/>
        <v>9.6211275016187408</v>
      </c>
      <c r="AS201" s="44">
        <f t="shared" si="145"/>
        <v>6</v>
      </c>
      <c r="AT201" s="47">
        <f t="shared" si="146"/>
        <v>49.862558937729034</v>
      </c>
      <c r="AU201" s="44">
        <f t="shared" si="147"/>
        <v>12</v>
      </c>
      <c r="AV201" s="48">
        <f t="shared" si="148"/>
        <v>6.625</v>
      </c>
      <c r="AW201" s="44">
        <f t="shared" si="124"/>
        <v>24</v>
      </c>
      <c r="AX201" s="44">
        <f t="shared" si="149"/>
        <v>6</v>
      </c>
      <c r="AY201" s="44">
        <f t="shared" si="150"/>
        <v>12</v>
      </c>
      <c r="AZ201" s="47">
        <f t="shared" si="151"/>
        <v>120</v>
      </c>
      <c r="BA201" s="49">
        <f t="shared" si="152"/>
        <v>2.8571428571428572</v>
      </c>
      <c r="BB201" s="69">
        <f t="shared" si="153"/>
        <v>3.5</v>
      </c>
      <c r="BC201" s="46">
        <f t="shared" si="154"/>
        <v>9.6211275016187408</v>
      </c>
      <c r="BD201" s="44">
        <f t="shared" si="155"/>
        <v>6</v>
      </c>
      <c r="BE201" s="47">
        <f t="shared" si="156"/>
        <v>49.862558937729034</v>
      </c>
      <c r="BF201" s="44">
        <f t="shared" si="157"/>
        <v>6</v>
      </c>
      <c r="BG201" s="48">
        <f t="shared" si="158"/>
        <v>7.41240157480315</v>
      </c>
      <c r="BH201" s="48">
        <f t="shared" si="159"/>
        <v>12</v>
      </c>
      <c r="BI201" s="44">
        <f t="shared" si="160"/>
        <v>6</v>
      </c>
      <c r="BJ201" s="44">
        <f t="shared" si="161"/>
        <v>12</v>
      </c>
      <c r="BK201" s="44">
        <f t="shared" si="162"/>
        <v>102</v>
      </c>
      <c r="BL201" s="49">
        <f t="shared" si="163"/>
        <v>2.4285714285714284</v>
      </c>
    </row>
    <row r="202" spans="24:65" x14ac:dyDescent="0.25">
      <c r="X202" s="38">
        <v>198</v>
      </c>
      <c r="Y202" s="69">
        <f t="shared" si="125"/>
        <v>3.5</v>
      </c>
      <c r="Z202" s="46">
        <f t="shared" si="126"/>
        <v>9.6211275016187408</v>
      </c>
      <c r="AA202" s="44">
        <f t="shared" si="127"/>
        <v>6</v>
      </c>
      <c r="AB202" s="47">
        <f t="shared" si="128"/>
        <v>49.862558937729034</v>
      </c>
      <c r="AC202" s="44">
        <f t="shared" si="129"/>
        <v>12.600000000000001</v>
      </c>
      <c r="AD202" s="48">
        <f t="shared" si="130"/>
        <v>6.625</v>
      </c>
      <c r="AE202" s="44">
        <f t="shared" si="131"/>
        <v>37.799999999999997</v>
      </c>
      <c r="AF202" s="47">
        <f t="shared" si="132"/>
        <v>114</v>
      </c>
      <c r="AG202" s="49">
        <f t="shared" si="133"/>
        <v>2.7142857142857144</v>
      </c>
      <c r="AH202" s="69">
        <f t="shared" si="134"/>
        <v>3.5</v>
      </c>
      <c r="AI202" s="46">
        <f t="shared" si="135"/>
        <v>9.6211275016187408</v>
      </c>
      <c r="AJ202" s="44">
        <f t="shared" si="136"/>
        <v>6</v>
      </c>
      <c r="AK202" s="47">
        <f t="shared" si="137"/>
        <v>49.862558937729034</v>
      </c>
      <c r="AL202" s="44">
        <f t="shared" si="138"/>
        <v>6</v>
      </c>
      <c r="AM202" s="48">
        <f t="shared" si="139"/>
        <v>7.41240157480315</v>
      </c>
      <c r="AN202" s="44">
        <f t="shared" si="140"/>
        <v>24</v>
      </c>
      <c r="AO202" s="47">
        <f t="shared" si="141"/>
        <v>96</v>
      </c>
      <c r="AP202" s="54">
        <f t="shared" si="142"/>
        <v>2.2857142857142856</v>
      </c>
      <c r="AQ202" s="69">
        <f t="shared" si="143"/>
        <v>3.5</v>
      </c>
      <c r="AR202" s="46">
        <f t="shared" si="144"/>
        <v>9.6211275016187408</v>
      </c>
      <c r="AS202" s="44">
        <f t="shared" si="145"/>
        <v>6</v>
      </c>
      <c r="AT202" s="47">
        <f t="shared" si="146"/>
        <v>49.862558937729034</v>
      </c>
      <c r="AU202" s="44">
        <f t="shared" si="147"/>
        <v>12</v>
      </c>
      <c r="AV202" s="48">
        <f t="shared" si="148"/>
        <v>6.625</v>
      </c>
      <c r="AW202" s="44">
        <f t="shared" si="124"/>
        <v>24</v>
      </c>
      <c r="AX202" s="44">
        <f t="shared" si="149"/>
        <v>6</v>
      </c>
      <c r="AY202" s="44">
        <f t="shared" si="150"/>
        <v>12</v>
      </c>
      <c r="AZ202" s="47">
        <f t="shared" si="151"/>
        <v>120</v>
      </c>
      <c r="BA202" s="49">
        <f t="shared" si="152"/>
        <v>2.8571428571428572</v>
      </c>
      <c r="BB202" s="69">
        <f t="shared" si="153"/>
        <v>3.5</v>
      </c>
      <c r="BC202" s="46">
        <f t="shared" si="154"/>
        <v>9.6211275016187408</v>
      </c>
      <c r="BD202" s="44">
        <f t="shared" si="155"/>
        <v>6</v>
      </c>
      <c r="BE202" s="47">
        <f t="shared" si="156"/>
        <v>49.862558937729034</v>
      </c>
      <c r="BF202" s="44">
        <f t="shared" si="157"/>
        <v>6</v>
      </c>
      <c r="BG202" s="48">
        <f t="shared" si="158"/>
        <v>7.41240157480315</v>
      </c>
      <c r="BH202" s="48">
        <f t="shared" si="159"/>
        <v>12</v>
      </c>
      <c r="BI202" s="44">
        <f t="shared" si="160"/>
        <v>6</v>
      </c>
      <c r="BJ202" s="44">
        <f t="shared" si="161"/>
        <v>12</v>
      </c>
      <c r="BK202" s="44">
        <f t="shared" si="162"/>
        <v>102</v>
      </c>
      <c r="BL202" s="49">
        <f t="shared" si="163"/>
        <v>2.4285714285714284</v>
      </c>
    </row>
    <row r="203" spans="24:65" x14ac:dyDescent="0.25">
      <c r="X203" s="38">
        <v>199</v>
      </c>
      <c r="Y203" s="69">
        <f t="shared" si="125"/>
        <v>3.5</v>
      </c>
      <c r="Z203" s="46">
        <f t="shared" si="126"/>
        <v>9.6211275016187408</v>
      </c>
      <c r="AA203" s="44">
        <f t="shared" si="127"/>
        <v>6</v>
      </c>
      <c r="AB203" s="47">
        <f t="shared" si="128"/>
        <v>49.862558937729034</v>
      </c>
      <c r="AC203" s="44">
        <f t="shared" si="129"/>
        <v>12.600000000000001</v>
      </c>
      <c r="AD203" s="48">
        <f t="shared" si="130"/>
        <v>6.625</v>
      </c>
      <c r="AE203" s="44">
        <f t="shared" si="131"/>
        <v>37.799999999999997</v>
      </c>
      <c r="AF203" s="47">
        <f t="shared" si="132"/>
        <v>114</v>
      </c>
      <c r="AG203" s="49">
        <f t="shared" si="133"/>
        <v>2.7142857142857144</v>
      </c>
      <c r="AH203" s="69">
        <f t="shared" si="134"/>
        <v>3.5</v>
      </c>
      <c r="AI203" s="46">
        <f t="shared" si="135"/>
        <v>9.6211275016187408</v>
      </c>
      <c r="AJ203" s="44">
        <f t="shared" si="136"/>
        <v>6</v>
      </c>
      <c r="AK203" s="47">
        <f t="shared" si="137"/>
        <v>49.862558937729034</v>
      </c>
      <c r="AL203" s="44">
        <f t="shared" si="138"/>
        <v>6</v>
      </c>
      <c r="AM203" s="48">
        <f t="shared" si="139"/>
        <v>7.41240157480315</v>
      </c>
      <c r="AN203" s="44">
        <f t="shared" si="140"/>
        <v>24</v>
      </c>
      <c r="AO203" s="47">
        <f t="shared" si="141"/>
        <v>96</v>
      </c>
      <c r="AP203" s="54">
        <f t="shared" si="142"/>
        <v>2.2857142857142856</v>
      </c>
      <c r="AQ203" s="69">
        <f t="shared" si="143"/>
        <v>3.5</v>
      </c>
      <c r="AR203" s="46">
        <f t="shared" si="144"/>
        <v>9.6211275016187408</v>
      </c>
      <c r="AS203" s="44">
        <f t="shared" si="145"/>
        <v>6</v>
      </c>
      <c r="AT203" s="47">
        <f t="shared" si="146"/>
        <v>49.862558937729034</v>
      </c>
      <c r="AU203" s="44">
        <f t="shared" si="147"/>
        <v>12</v>
      </c>
      <c r="AV203" s="48">
        <f t="shared" si="148"/>
        <v>6.625</v>
      </c>
      <c r="AW203" s="44">
        <f t="shared" si="124"/>
        <v>24</v>
      </c>
      <c r="AX203" s="44">
        <f t="shared" si="149"/>
        <v>6</v>
      </c>
      <c r="AY203" s="44">
        <f t="shared" si="150"/>
        <v>12</v>
      </c>
      <c r="AZ203" s="47">
        <f t="shared" si="151"/>
        <v>120</v>
      </c>
      <c r="BA203" s="49">
        <f t="shared" si="152"/>
        <v>2.8571428571428572</v>
      </c>
      <c r="BB203" s="69">
        <f t="shared" si="153"/>
        <v>3.5</v>
      </c>
      <c r="BC203" s="46">
        <f t="shared" si="154"/>
        <v>9.6211275016187408</v>
      </c>
      <c r="BD203" s="44">
        <f t="shared" si="155"/>
        <v>6</v>
      </c>
      <c r="BE203" s="47">
        <f t="shared" si="156"/>
        <v>49.862558937729034</v>
      </c>
      <c r="BF203" s="44">
        <f t="shared" si="157"/>
        <v>6</v>
      </c>
      <c r="BG203" s="48">
        <f t="shared" si="158"/>
        <v>7.41240157480315</v>
      </c>
      <c r="BH203" s="48">
        <f t="shared" si="159"/>
        <v>12</v>
      </c>
      <c r="BI203" s="44">
        <f t="shared" si="160"/>
        <v>6</v>
      </c>
      <c r="BJ203" s="44">
        <f t="shared" si="161"/>
        <v>12</v>
      </c>
      <c r="BK203" s="44">
        <f t="shared" si="162"/>
        <v>102</v>
      </c>
      <c r="BL203" s="49">
        <f t="shared" si="163"/>
        <v>2.4285714285714284</v>
      </c>
      <c r="BM203" s="44"/>
    </row>
    <row r="204" spans="24:65" x14ac:dyDescent="0.25">
      <c r="X204" s="38">
        <v>200</v>
      </c>
      <c r="Y204" s="69">
        <f t="shared" si="125"/>
        <v>3.5</v>
      </c>
      <c r="Z204" s="46">
        <f t="shared" si="126"/>
        <v>9.6211275016187408</v>
      </c>
      <c r="AA204" s="44">
        <f t="shared" si="127"/>
        <v>6</v>
      </c>
      <c r="AB204" s="47">
        <f t="shared" si="128"/>
        <v>49.862558937729034</v>
      </c>
      <c r="AC204" s="44">
        <f t="shared" si="129"/>
        <v>12.600000000000001</v>
      </c>
      <c r="AD204" s="48">
        <f t="shared" si="130"/>
        <v>6.625</v>
      </c>
      <c r="AE204" s="44">
        <f t="shared" si="131"/>
        <v>37.799999999999997</v>
      </c>
      <c r="AF204" s="47">
        <f t="shared" si="132"/>
        <v>114</v>
      </c>
      <c r="AG204" s="49">
        <f t="shared" si="133"/>
        <v>2.7142857142857144</v>
      </c>
      <c r="AH204" s="69">
        <f t="shared" si="134"/>
        <v>3.5</v>
      </c>
      <c r="AI204" s="46">
        <f t="shared" si="135"/>
        <v>9.6211275016187408</v>
      </c>
      <c r="AJ204" s="44">
        <f t="shared" si="136"/>
        <v>6</v>
      </c>
      <c r="AK204" s="47">
        <f t="shared" si="137"/>
        <v>49.862558937729034</v>
      </c>
      <c r="AL204" s="44">
        <f t="shared" si="138"/>
        <v>6</v>
      </c>
      <c r="AM204" s="48">
        <f t="shared" si="139"/>
        <v>7.41240157480315</v>
      </c>
      <c r="AN204" s="44">
        <f t="shared" si="140"/>
        <v>24</v>
      </c>
      <c r="AO204" s="47">
        <f t="shared" si="141"/>
        <v>96</v>
      </c>
      <c r="AP204" s="54">
        <f t="shared" si="142"/>
        <v>2.2857142857142856</v>
      </c>
      <c r="AQ204" s="69">
        <f t="shared" si="143"/>
        <v>3.5</v>
      </c>
      <c r="AR204" s="46">
        <f t="shared" si="144"/>
        <v>9.6211275016187408</v>
      </c>
      <c r="AS204" s="44">
        <f t="shared" si="145"/>
        <v>6</v>
      </c>
      <c r="AT204" s="47">
        <f t="shared" si="146"/>
        <v>49.862558937729034</v>
      </c>
      <c r="AU204" s="44">
        <f t="shared" si="147"/>
        <v>12</v>
      </c>
      <c r="AV204" s="48">
        <f t="shared" si="148"/>
        <v>6.625</v>
      </c>
      <c r="AW204" s="44">
        <f t="shared" si="124"/>
        <v>24</v>
      </c>
      <c r="AX204" s="44">
        <f t="shared" si="149"/>
        <v>6</v>
      </c>
      <c r="AY204" s="44">
        <f t="shared" si="150"/>
        <v>12</v>
      </c>
      <c r="AZ204" s="47">
        <f t="shared" si="151"/>
        <v>120</v>
      </c>
      <c r="BA204" s="49">
        <f t="shared" si="152"/>
        <v>2.8571428571428572</v>
      </c>
      <c r="BB204" s="69">
        <f t="shared" si="153"/>
        <v>3.5</v>
      </c>
      <c r="BC204" s="46">
        <f t="shared" si="154"/>
        <v>9.6211275016187408</v>
      </c>
      <c r="BD204" s="44">
        <f t="shared" si="155"/>
        <v>6</v>
      </c>
      <c r="BE204" s="47">
        <f t="shared" si="156"/>
        <v>49.862558937729034</v>
      </c>
      <c r="BF204" s="44">
        <f t="shared" si="157"/>
        <v>6</v>
      </c>
      <c r="BG204" s="48">
        <f t="shared" si="158"/>
        <v>7.41240157480315</v>
      </c>
      <c r="BH204" s="48">
        <f t="shared" si="159"/>
        <v>12</v>
      </c>
      <c r="BI204" s="44">
        <f t="shared" si="160"/>
        <v>6</v>
      </c>
      <c r="BJ204" s="44">
        <f t="shared" si="161"/>
        <v>12</v>
      </c>
      <c r="BK204" s="44">
        <f t="shared" si="162"/>
        <v>102</v>
      </c>
      <c r="BL204" s="49">
        <f t="shared" si="163"/>
        <v>2.4285714285714284</v>
      </c>
      <c r="BM204" s="44"/>
    </row>
    <row r="205" spans="24:65" x14ac:dyDescent="0.25">
      <c r="X205" s="38">
        <v>201</v>
      </c>
      <c r="Y205" s="69">
        <f>IF(ISNUMBER($I$15),$I$15,Y204)</f>
        <v>3.5</v>
      </c>
      <c r="Z205" s="46">
        <f t="shared" si="126"/>
        <v>9.6211275016187408</v>
      </c>
      <c r="AA205" s="44">
        <f t="shared" si="127"/>
        <v>6</v>
      </c>
      <c r="AB205" s="47">
        <f t="shared" ref="AB205" si="164">MAX(18,$Q$32/Z205*12)</f>
        <v>49.862558937729034</v>
      </c>
      <c r="AC205" s="44">
        <f t="shared" ref="AC205" si="165">MAX(0.3*Y205*12,12)</f>
        <v>12.600000000000001</v>
      </c>
      <c r="AD205" s="48">
        <f t="shared" si="130"/>
        <v>6.625</v>
      </c>
      <c r="AE205" s="44">
        <f t="shared" ref="AE205" si="166">MAX(0.9*Y205*12,36)</f>
        <v>37.799999999999997</v>
      </c>
      <c r="AF205" s="47">
        <f t="shared" ref="AF205" si="167">CEILING(AA205+AB205+AC205+AD205+AE205,6)</f>
        <v>114</v>
      </c>
      <c r="AG205" s="49">
        <f t="shared" ref="AG205" si="168">AF205/(Y205*12)</f>
        <v>2.7142857142857144</v>
      </c>
      <c r="AH205" s="69">
        <f>IF(ISNUMBER($I$15),$I$15,AH204)</f>
        <v>3.5</v>
      </c>
      <c r="AI205" s="46">
        <f t="shared" si="135"/>
        <v>9.6211275016187408</v>
      </c>
      <c r="AJ205" s="44">
        <f t="shared" si="136"/>
        <v>6</v>
      </c>
      <c r="AK205" s="47">
        <f t="shared" ref="AK205" si="169">MAX(18,$Q$32/AI205*12)</f>
        <v>49.862558937729034</v>
      </c>
      <c r="AL205" s="44">
        <f t="shared" ref="AL205" si="170">MAX(0.05*AH205,6)</f>
        <v>6</v>
      </c>
      <c r="AM205" s="48">
        <f t="shared" si="139"/>
        <v>7.41240157480315</v>
      </c>
      <c r="AN205" s="44">
        <f t="shared" ref="AN205" si="171">MAX(0.6*AH205,24)</f>
        <v>24</v>
      </c>
      <c r="AO205" s="47">
        <f t="shared" ref="AO205" si="172">CEILING(AJ205+AK205+AL205+AM205+AN205,6)</f>
        <v>96</v>
      </c>
      <c r="AP205" s="54">
        <f t="shared" ref="AP205" si="173">AO205/(AH205*12)</f>
        <v>2.2857142857142856</v>
      </c>
      <c r="AQ205" s="69">
        <f>IF(ISNUMBER($I$15),$I$15,AQ204)</f>
        <v>3.5</v>
      </c>
      <c r="AR205" s="46">
        <f t="shared" si="144"/>
        <v>9.6211275016187408</v>
      </c>
      <c r="AS205" s="44">
        <f t="shared" si="145"/>
        <v>6</v>
      </c>
      <c r="AT205" s="47">
        <f t="shared" ref="AT205" si="174">MAX(18,$Q$32/AR205*12)</f>
        <v>49.862558937729034</v>
      </c>
      <c r="AU205" s="44">
        <f t="shared" ref="AU205" si="175">MAX(0.3*AQ205,12)</f>
        <v>12</v>
      </c>
      <c r="AV205" s="48">
        <f t="shared" si="148"/>
        <v>6.625</v>
      </c>
      <c r="AW205" s="44">
        <f t="shared" si="124"/>
        <v>24</v>
      </c>
      <c r="AX205" s="44">
        <f t="shared" si="149"/>
        <v>6</v>
      </c>
      <c r="AY205" s="44">
        <f t="shared" ref="AY205" si="176">MAX(0.15*AQ205,12)</f>
        <v>12</v>
      </c>
      <c r="AZ205" s="47">
        <f t="shared" ref="AZ205" si="177">CEILING(AS205+AT205+AU205+AV205+AW205+AX205+AY205,6)</f>
        <v>120</v>
      </c>
      <c r="BA205" s="49">
        <f t="shared" ref="BA205" si="178">AZ205/(AQ205*12)</f>
        <v>2.8571428571428572</v>
      </c>
      <c r="BB205" s="69">
        <f>IF(ISNUMBER($I$15),$I$15,BB204)</f>
        <v>3.5</v>
      </c>
      <c r="BC205" s="46">
        <f t="shared" si="154"/>
        <v>9.6211275016187408</v>
      </c>
      <c r="BD205" s="44">
        <f t="shared" si="155"/>
        <v>6</v>
      </c>
      <c r="BE205" s="47">
        <f t="shared" ref="BE205" si="179">MAX(18,$Q$32/BC205*12)</f>
        <v>49.862558937729034</v>
      </c>
      <c r="BF205" s="44">
        <f t="shared" ref="BF205" si="180">MAX(0.05*BB205,6)</f>
        <v>6</v>
      </c>
      <c r="BG205" s="48">
        <f t="shared" si="158"/>
        <v>7.41240157480315</v>
      </c>
      <c r="BH205" s="48">
        <f t="shared" si="159"/>
        <v>12</v>
      </c>
      <c r="BI205" s="44">
        <f t="shared" si="160"/>
        <v>6</v>
      </c>
      <c r="BJ205" s="44">
        <f t="shared" ref="BJ205" si="181">MAX(0.15*BB205,12)</f>
        <v>12</v>
      </c>
      <c r="BK205" s="44">
        <f t="shared" ref="BK205" si="182">CEILING(BD205+BE205+BF205+BG205+BH205+BI205+BJ205,6)</f>
        <v>102</v>
      </c>
      <c r="BL205" s="49">
        <f t="shared" ref="BL205" si="183">BK205/(12*BB205)</f>
        <v>2.4285714285714284</v>
      </c>
      <c r="BM205" s="44"/>
    </row>
    <row r="206" spans="24:65" ht="15.75" thickBot="1" x14ac:dyDescent="0.3">
      <c r="Y206" s="50" t="s">
        <v>87</v>
      </c>
      <c r="Z206" s="51" t="s">
        <v>94</v>
      </c>
      <c r="AA206" s="51" t="s">
        <v>88</v>
      </c>
      <c r="AB206" s="51" t="s">
        <v>89</v>
      </c>
      <c r="AC206" s="51" t="s">
        <v>95</v>
      </c>
      <c r="AD206" s="51" t="s">
        <v>96</v>
      </c>
      <c r="AE206" s="51" t="s">
        <v>98</v>
      </c>
      <c r="AF206" s="67" t="s">
        <v>99</v>
      </c>
      <c r="AG206" s="52"/>
      <c r="AH206" s="50" t="s">
        <v>87</v>
      </c>
      <c r="AI206" s="51" t="s">
        <v>94</v>
      </c>
      <c r="AJ206" s="51" t="s">
        <v>88</v>
      </c>
      <c r="AK206" s="51" t="s">
        <v>89</v>
      </c>
      <c r="AL206" s="51" t="s">
        <v>95</v>
      </c>
      <c r="AM206" s="51" t="s">
        <v>96</v>
      </c>
      <c r="AN206" s="51" t="s">
        <v>98</v>
      </c>
      <c r="AO206" s="67" t="s">
        <v>99</v>
      </c>
      <c r="AP206" s="55"/>
      <c r="AQ206" s="50" t="s">
        <v>87</v>
      </c>
      <c r="AR206" s="51" t="s">
        <v>94</v>
      </c>
      <c r="AS206" s="51" t="s">
        <v>88</v>
      </c>
      <c r="AT206" s="51" t="s">
        <v>89</v>
      </c>
      <c r="AU206" s="51" t="s">
        <v>95</v>
      </c>
      <c r="AV206" s="51" t="s">
        <v>96</v>
      </c>
      <c r="AW206" s="51" t="s">
        <v>98</v>
      </c>
      <c r="AX206" s="51" t="s">
        <v>108</v>
      </c>
      <c r="AY206" s="51" t="s">
        <v>110</v>
      </c>
      <c r="AZ206" s="67" t="s">
        <v>99</v>
      </c>
      <c r="BA206" s="56" t="s">
        <v>100</v>
      </c>
      <c r="BB206" s="50" t="s">
        <v>87</v>
      </c>
      <c r="BC206" s="51" t="s">
        <v>94</v>
      </c>
      <c r="BD206" s="51" t="s">
        <v>88</v>
      </c>
      <c r="BE206" s="51" t="s">
        <v>89</v>
      </c>
      <c r="BF206" s="51" t="s">
        <v>95</v>
      </c>
      <c r="BG206" s="51" t="s">
        <v>96</v>
      </c>
      <c r="BH206" s="51" t="s">
        <v>98</v>
      </c>
      <c r="BI206" s="51" t="s">
        <v>108</v>
      </c>
      <c r="BJ206" s="51" t="s">
        <v>110</v>
      </c>
      <c r="BK206" s="51" t="s">
        <v>99</v>
      </c>
      <c r="BL206" s="56" t="s">
        <v>100</v>
      </c>
      <c r="BM206" s="44"/>
    </row>
    <row r="207" spans="24:65" x14ac:dyDescent="0.25"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</row>
    <row r="208" spans="24:65" x14ac:dyDescent="0.25"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</row>
    <row r="209" spans="54:65" x14ac:dyDescent="0.25"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</row>
    <row r="210" spans="54:65" x14ac:dyDescent="0.25"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</row>
  </sheetData>
  <mergeCells count="9">
    <mergeCell ref="D19:E19"/>
    <mergeCell ref="O34:P34"/>
    <mergeCell ref="Q34:R34"/>
    <mergeCell ref="B2:J2"/>
    <mergeCell ref="I3:K3"/>
    <mergeCell ref="I4:K4"/>
    <mergeCell ref="I5:K5"/>
    <mergeCell ref="I6:K6"/>
    <mergeCell ref="I11:K11"/>
  </mergeCells>
  <dataValidations count="4">
    <dataValidation type="list" allowBlank="1" showInputMessage="1" showErrorMessage="1" sqref="D24 I22 I30">
      <formula1>$C$106:$C$118</formula1>
    </dataValidation>
    <dataValidation type="list" allowBlank="1" showInputMessage="1" showErrorMessage="1" sqref="D23 I21 I29">
      <formula1>$F$106:$F$149</formula1>
    </dataValidation>
    <dataValidation type="list" allowBlank="1" showInputMessage="1" showErrorMessage="1" sqref="D19">
      <formula1>$T$9:$T$11</formula1>
    </dataValidation>
    <dataValidation type="list" allowBlank="1" showInputMessage="1" showErrorMessage="1" sqref="I11">
      <formula1>$N$3:$N$7</formula1>
    </dataValidation>
  </dataValidations>
  <hyperlinks>
    <hyperlink ref="B3" r:id="rId1"/>
  </hyperlinks>
  <pageMargins left="0.25" right="0.25" top="0.75" bottom="0.75" header="0.3" footer="0.3"/>
  <pageSetup paperSize="9" scale="98" orientation="portrait" horizontalDpi="4294967293" verticalDpi="4294967293" r:id="rId2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Metric</vt:lpstr>
      <vt:lpstr>English</vt:lpstr>
      <vt:lpstr>English!Print_Area</vt:lpstr>
      <vt:lpstr>Metric!Print_Area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2017-05-21T17:15:07Z</cp:lastPrinted>
  <dcterms:created xsi:type="dcterms:W3CDTF">2014-10-03T14:49:08Z</dcterms:created>
  <dcterms:modified xsi:type="dcterms:W3CDTF">2017-05-21T17:15:23Z</dcterms:modified>
</cp:coreProperties>
</file>