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0245" windowHeight="7815"/>
  </bookViews>
  <sheets>
    <sheet name="Power Law" sheetId="1" r:id="rId1"/>
  </sheets>
  <calcPr calcId="145621"/>
</workbook>
</file>

<file path=xl/calcChain.xml><?xml version="1.0" encoding="utf-8"?>
<calcChain xmlns="http://schemas.openxmlformats.org/spreadsheetml/2006/main">
  <c r="E23" i="1" l="1"/>
  <c r="H23" i="1" s="1"/>
  <c r="H13" i="1"/>
  <c r="H17" i="1"/>
  <c r="E22" i="1"/>
  <c r="H22" i="1" s="1"/>
  <c r="H12" i="1"/>
  <c r="H11" i="1"/>
  <c r="E24" i="1" l="1"/>
  <c r="H16" i="1"/>
  <c r="E25" i="1" l="1"/>
  <c r="H24" i="1"/>
  <c r="D34" i="1" l="1"/>
  <c r="H25" i="1"/>
  <c r="D35" i="1" l="1"/>
  <c r="C37" i="1" s="1"/>
  <c r="D37" i="1" s="1"/>
  <c r="E37" i="1" s="1"/>
  <c r="F37" i="1" s="1"/>
  <c r="G37" i="1" s="1"/>
  <c r="H37" i="1" s="1"/>
  <c r="I37" i="1" s="1"/>
  <c r="J37" i="1" s="1"/>
  <c r="C40" i="1" s="1"/>
  <c r="D40" i="1" s="1"/>
  <c r="E40" i="1" s="1"/>
  <c r="F40" i="1" s="1"/>
  <c r="G40" i="1" s="1"/>
  <c r="H40" i="1" s="1"/>
  <c r="I40" i="1" s="1"/>
  <c r="J40" i="1" s="1"/>
  <c r="C43" i="1" s="1"/>
  <c r="D43" i="1" s="1"/>
  <c r="E43" i="1" s="1"/>
  <c r="F43" i="1" s="1"/>
  <c r="G43" i="1" s="1"/>
  <c r="H43" i="1" s="1"/>
  <c r="I43" i="1" s="1"/>
  <c r="J43" i="1" s="1"/>
  <c r="E45" i="1" s="1"/>
  <c r="E26" i="1" s="1"/>
  <c r="H26" i="1" l="1"/>
  <c r="E27" i="1"/>
  <c r="E28" i="1" l="1"/>
  <c r="H27" i="1"/>
  <c r="H28" i="1" l="1"/>
  <c r="E29" i="1"/>
  <c r="H29" i="1" s="1"/>
</calcChain>
</file>

<file path=xl/sharedStrings.xml><?xml version="1.0" encoding="utf-8"?>
<sst xmlns="http://schemas.openxmlformats.org/spreadsheetml/2006/main" count="62" uniqueCount="55">
  <si>
    <t>Line Number</t>
  </si>
  <si>
    <t>P-10001</t>
  </si>
  <si>
    <t>Description</t>
  </si>
  <si>
    <t>Feed Pipe</t>
  </si>
  <si>
    <t>Date</t>
  </si>
  <si>
    <t xml:space="preserve">User Input </t>
  </si>
  <si>
    <t>By</t>
  </si>
  <si>
    <t>Metric</t>
  </si>
  <si>
    <t xml:space="preserve">English </t>
  </si>
  <si>
    <t>Pipe Data</t>
  </si>
  <si>
    <t>Inner Diameter</t>
  </si>
  <si>
    <t>mm</t>
  </si>
  <si>
    <t>inch</t>
  </si>
  <si>
    <t>Length</t>
  </si>
  <si>
    <t>m</t>
  </si>
  <si>
    <t>foot</t>
  </si>
  <si>
    <t>Fluid Data</t>
  </si>
  <si>
    <t>bar</t>
  </si>
  <si>
    <t>Flowrate</t>
  </si>
  <si>
    <t>Kg/h</t>
  </si>
  <si>
    <t>lb/h</t>
  </si>
  <si>
    <t>Density</t>
  </si>
  <si>
    <r>
      <t>Kg/m</t>
    </r>
    <r>
      <rPr>
        <vertAlign val="superscript"/>
        <sz val="11"/>
        <color rgb="FF7030A0"/>
        <rFont val="Calibri"/>
        <family val="2"/>
        <scheme val="minor"/>
      </rPr>
      <t>3</t>
    </r>
  </si>
  <si>
    <r>
      <t>lb/ft</t>
    </r>
    <r>
      <rPr>
        <vertAlign val="superscript"/>
        <sz val="11"/>
        <color rgb="FF7030A0"/>
        <rFont val="Calibri"/>
        <family val="2"/>
        <scheme val="minor"/>
      </rPr>
      <t>3</t>
    </r>
  </si>
  <si>
    <t>Pressure Drop</t>
  </si>
  <si>
    <t>Fitting Losses, K</t>
  </si>
  <si>
    <t>Consistency Coefficient, K</t>
  </si>
  <si>
    <t>Flow Index, n</t>
  </si>
  <si>
    <r>
      <t>Ns</t>
    </r>
    <r>
      <rPr>
        <vertAlign val="superscript"/>
        <sz val="11"/>
        <color rgb="FF7030A0"/>
        <rFont val="Calibri"/>
        <family val="2"/>
        <scheme val="minor"/>
      </rPr>
      <t>2-n</t>
    </r>
    <r>
      <rPr>
        <sz val="11"/>
        <color rgb="FF7030A0"/>
        <rFont val="Calibri"/>
        <family val="2"/>
        <scheme val="minor"/>
      </rPr>
      <t>/m</t>
    </r>
    <r>
      <rPr>
        <vertAlign val="superscript"/>
        <sz val="11"/>
        <color rgb="FF7030A0"/>
        <rFont val="Calibri"/>
        <family val="2"/>
        <scheme val="minor"/>
      </rPr>
      <t>2</t>
    </r>
  </si>
  <si>
    <t>Result</t>
  </si>
  <si>
    <t>Cross Sectional Area of Pipe</t>
  </si>
  <si>
    <r>
      <t>m</t>
    </r>
    <r>
      <rPr>
        <vertAlign val="superscript"/>
        <sz val="11"/>
        <color rgb="FF7030A0"/>
        <rFont val="Calibri"/>
        <family val="2"/>
        <scheme val="minor"/>
      </rPr>
      <t>2</t>
    </r>
  </si>
  <si>
    <t>Fluid Velocity</t>
  </si>
  <si>
    <t>m/s</t>
  </si>
  <si>
    <t>Reynold's Number</t>
  </si>
  <si>
    <t>Volumetric flowrate</t>
  </si>
  <si>
    <r>
      <t>m</t>
    </r>
    <r>
      <rPr>
        <vertAlign val="superscript"/>
        <sz val="11"/>
        <color rgb="FF7030A0"/>
        <rFont val="Calibri"/>
        <family val="2"/>
        <scheme val="minor"/>
      </rPr>
      <t>3</t>
    </r>
    <r>
      <rPr>
        <sz val="11"/>
        <color rgb="FF7030A0"/>
        <rFont val="Calibri"/>
        <family val="2"/>
        <scheme val="minor"/>
      </rPr>
      <t>/h</t>
    </r>
  </si>
  <si>
    <t>Calculation</t>
  </si>
  <si>
    <t>Iteration for friction factor -----&gt;</t>
  </si>
  <si>
    <t>Iteration</t>
  </si>
  <si>
    <t>f</t>
  </si>
  <si>
    <t>Selected friction factor</t>
  </si>
  <si>
    <t>Fricion factor</t>
  </si>
  <si>
    <t>Net Length</t>
  </si>
  <si>
    <t>Equivalent length for fitting</t>
  </si>
  <si>
    <t>US gpm</t>
  </si>
  <si>
    <r>
      <t>ft</t>
    </r>
    <r>
      <rPr>
        <vertAlign val="superscript"/>
        <sz val="11"/>
        <color rgb="FF7030A0"/>
        <rFont val="Calibri"/>
        <family val="2"/>
        <scheme val="minor"/>
      </rPr>
      <t>2</t>
    </r>
  </si>
  <si>
    <t>ft/s</t>
  </si>
  <si>
    <t>ft</t>
  </si>
  <si>
    <t>psi</t>
  </si>
  <si>
    <t>Non-Newtonian (Power Law Fluid) Flow in Horizontal Pipe</t>
  </si>
  <si>
    <t>Chemical Engineer's Guide</t>
  </si>
  <si>
    <t>CheGuide.com</t>
  </si>
  <si>
    <t>10-Aug-15</t>
  </si>
  <si>
    <t>CheGuide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</si>
</sst>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[$-14009]dd/mm/yy;@"/>
    <numFmt numFmtId="166" formatCode="0.00000"/>
    <numFmt numFmtId="167" formatCode="0.0"/>
    <numFmt numFmtId="168" formatCode="0.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6" tint="-0.499984740745262"/>
      <name val="Calibri"/>
      <family val="2"/>
      <scheme val="minor"/>
    </font>
    <font>
      <sz val="10"/>
      <color rgb="FF000000"/>
      <name val="Arial"/>
      <family val="2"/>
    </font>
    <font>
      <u/>
      <sz val="11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vertAlign val="superscript"/>
      <sz val="11"/>
      <color rgb="FF7030A0"/>
      <name val="Calibri"/>
      <family val="2"/>
      <scheme val="minor"/>
    </font>
    <font>
      <b/>
      <i/>
      <sz val="14"/>
      <color theme="3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1454817346722"/>
      </left>
      <right/>
      <top style="thin">
        <color theme="9" tint="0.39994506668294322"/>
      </top>
      <bottom style="thin">
        <color theme="9" tint="0.39991454817346722"/>
      </bottom>
      <diagonal/>
    </border>
    <border>
      <left/>
      <right style="thin">
        <color theme="9" tint="0.39991454817346722"/>
      </right>
      <top style="thin">
        <color theme="9" tint="0.39994506668294322"/>
      </top>
      <bottom style="thin">
        <color theme="9" tint="0.39991454817346722"/>
      </bottom>
      <diagonal/>
    </border>
    <border>
      <left/>
      <right/>
      <top/>
      <bottom style="hair">
        <color theme="6" tint="-0.499984740745262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145481734672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9">
    <xf numFmtId="0" fontId="0" fillId="0" borderId="0" xfId="0"/>
    <xf numFmtId="164" fontId="0" fillId="0" borderId="0" xfId="0" applyNumberFormat="1"/>
    <xf numFmtId="164" fontId="2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horizontal="center" vertical="center"/>
    </xf>
    <xf numFmtId="164" fontId="0" fillId="0" borderId="0" xfId="0" applyNumberFormat="1" applyProtection="1"/>
    <xf numFmtId="164" fontId="4" fillId="0" borderId="0" xfId="0" applyNumberFormat="1" applyFont="1" applyBorder="1" applyProtection="1"/>
    <xf numFmtId="164" fontId="4" fillId="2" borderId="1" xfId="0" applyNumberFormat="1" applyFont="1" applyFill="1" applyBorder="1" applyAlignment="1" applyProtection="1">
      <alignment horizontal="left"/>
      <protection locked="0"/>
    </xf>
    <xf numFmtId="164" fontId="4" fillId="2" borderId="2" xfId="0" applyNumberFormat="1" applyFont="1" applyFill="1" applyBorder="1" applyAlignment="1" applyProtection="1">
      <alignment horizontal="left"/>
      <protection locked="0"/>
    </xf>
    <xf numFmtId="164" fontId="5" fillId="0" borderId="0" xfId="0" applyNumberFormat="1" applyFont="1" applyProtection="1"/>
    <xf numFmtId="165" fontId="4" fillId="2" borderId="2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Alignment="1">
      <alignment horizontal="right" wrapText="1"/>
    </xf>
    <xf numFmtId="164" fontId="4" fillId="2" borderId="3" xfId="0" applyNumberFormat="1" applyFont="1" applyFill="1" applyBorder="1" applyAlignment="1" applyProtection="1">
      <protection locked="0"/>
    </xf>
    <xf numFmtId="164" fontId="0" fillId="0" borderId="0" xfId="0" applyNumberFormat="1" applyAlignment="1">
      <alignment wrapText="1"/>
    </xf>
    <xf numFmtId="164" fontId="4" fillId="2" borderId="4" xfId="0" applyNumberFormat="1" applyFont="1" applyFill="1" applyBorder="1" applyAlignment="1" applyProtection="1">
      <alignment horizontal="left"/>
      <protection locked="0"/>
    </xf>
    <xf numFmtId="164" fontId="4" fillId="2" borderId="5" xfId="0" applyNumberFormat="1" applyFont="1" applyFill="1" applyBorder="1" applyAlignment="1" applyProtection="1">
      <alignment horizontal="left"/>
      <protection locked="0"/>
    </xf>
    <xf numFmtId="165" fontId="4" fillId="2" borderId="1" xfId="0" quotePrefix="1" applyNumberFormat="1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center"/>
    </xf>
    <xf numFmtId="0" fontId="8" fillId="0" borderId="0" xfId="0" applyFont="1"/>
    <xf numFmtId="0" fontId="1" fillId="0" borderId="0" xfId="0" applyFont="1"/>
    <xf numFmtId="0" fontId="9" fillId="0" borderId="0" xfId="0" applyFont="1" applyBorder="1" applyAlignment="1">
      <alignment horizontal="left"/>
    </xf>
    <xf numFmtId="164" fontId="0" fillId="3" borderId="6" xfId="0" applyNumberFormat="1" applyFill="1" applyBorder="1"/>
    <xf numFmtId="167" fontId="0" fillId="2" borderId="8" xfId="0" applyNumberFormat="1" applyFont="1" applyFill="1" applyBorder="1" applyAlignment="1" applyProtection="1">
      <protection locked="0"/>
    </xf>
    <xf numFmtId="2" fontId="0" fillId="3" borderId="7" xfId="0" applyNumberFormat="1" applyFill="1" applyBorder="1"/>
    <xf numFmtId="2" fontId="0" fillId="2" borderId="3" xfId="0" applyNumberFormat="1" applyFont="1" applyFill="1" applyBorder="1" applyAlignment="1" applyProtection="1">
      <protection locked="0"/>
    </xf>
    <xf numFmtId="2" fontId="0" fillId="3" borderId="6" xfId="0" applyNumberFormat="1" applyFill="1" applyBorder="1"/>
    <xf numFmtId="1" fontId="0" fillId="2" borderId="3" xfId="0" applyNumberFormat="1" applyFont="1" applyFill="1" applyBorder="1" applyAlignment="1" applyProtection="1">
      <protection locked="0"/>
    </xf>
    <xf numFmtId="1" fontId="0" fillId="3" borderId="6" xfId="0" applyNumberFormat="1" applyFill="1" applyBorder="1"/>
    <xf numFmtId="167" fontId="0" fillId="3" borderId="7" xfId="0" applyNumberFormat="1" applyFill="1" applyBorder="1"/>
    <xf numFmtId="164" fontId="0" fillId="3" borderId="7" xfId="0" applyNumberFormat="1" applyFill="1" applyBorder="1"/>
    <xf numFmtId="1" fontId="0" fillId="3" borderId="7" xfId="0" applyNumberFormat="1" applyFill="1" applyBorder="1"/>
    <xf numFmtId="168" fontId="0" fillId="3" borderId="7" xfId="0" applyNumberFormat="1" applyFill="1" applyBorder="1"/>
    <xf numFmtId="1" fontId="0" fillId="0" borderId="0" xfId="0" applyNumberFormat="1"/>
    <xf numFmtId="0" fontId="4" fillId="0" borderId="0" xfId="0" applyFont="1"/>
    <xf numFmtId="166" fontId="0" fillId="0" borderId="0" xfId="0" applyNumberFormat="1"/>
    <xf numFmtId="168" fontId="0" fillId="0" borderId="0" xfId="0" applyNumberFormat="1"/>
    <xf numFmtId="167" fontId="0" fillId="2" borderId="3" xfId="0" applyNumberFormat="1" applyFont="1" applyFill="1" applyBorder="1" applyAlignment="1" applyProtection="1">
      <protection locked="0"/>
    </xf>
    <xf numFmtId="164" fontId="2" fillId="0" borderId="0" xfId="0" applyNumberFormat="1" applyFont="1" applyAlignment="1" applyProtection="1">
      <alignment horizontal="center" vertical="center"/>
    </xf>
    <xf numFmtId="164" fontId="11" fillId="0" borderId="0" xfId="0" applyNumberFormat="1" applyFont="1" applyAlignment="1" applyProtection="1">
      <alignment horizontal="center" vertical="center"/>
    </xf>
    <xf numFmtId="164" fontId="3" fillId="0" borderId="0" xfId="1" applyNumberFormat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heguid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5"/>
  <sheetViews>
    <sheetView showGridLines="0" tabSelected="1" workbookViewId="0">
      <selection activeCell="I8" sqref="I8"/>
    </sheetView>
  </sheetViews>
  <sheetFormatPr defaultRowHeight="15" x14ac:dyDescent="0.25"/>
  <cols>
    <col min="1" max="1" width="2.7109375" customWidth="1"/>
    <col min="5" max="5" width="10.5703125" bestFit="1" customWidth="1"/>
  </cols>
  <sheetData>
    <row r="1" spans="2:10" x14ac:dyDescent="0.25">
      <c r="B1" s="1"/>
      <c r="C1" s="1"/>
      <c r="D1" s="1"/>
      <c r="E1" s="1"/>
      <c r="F1" s="1"/>
      <c r="G1" s="1"/>
      <c r="H1" s="1"/>
    </row>
    <row r="2" spans="2:10" ht="18.75" x14ac:dyDescent="0.25">
      <c r="B2" s="36" t="s">
        <v>50</v>
      </c>
      <c r="C2" s="36"/>
      <c r="D2" s="36"/>
      <c r="E2" s="36"/>
      <c r="F2" s="36"/>
      <c r="G2" s="36"/>
      <c r="H2" s="36"/>
      <c r="I2" s="36"/>
      <c r="J2" s="2"/>
    </row>
    <row r="3" spans="2:10" ht="15.75" customHeight="1" x14ac:dyDescent="0.25">
      <c r="B3" s="3"/>
      <c r="C3" s="37"/>
      <c r="D3" s="37"/>
      <c r="E3" s="37"/>
      <c r="F3" s="37"/>
      <c r="G3" s="37"/>
      <c r="H3" s="37"/>
      <c r="I3" s="3"/>
      <c r="J3" s="2"/>
    </row>
    <row r="4" spans="2:10" x14ac:dyDescent="0.25">
      <c r="B4" s="38" t="s">
        <v>52</v>
      </c>
      <c r="C4" s="4"/>
      <c r="D4" s="4"/>
      <c r="E4" s="4"/>
      <c r="G4" s="5" t="s">
        <v>0</v>
      </c>
      <c r="I4" s="6" t="s">
        <v>1</v>
      </c>
      <c r="J4" s="7"/>
    </row>
    <row r="5" spans="2:10" ht="15" customHeight="1" x14ac:dyDescent="0.25">
      <c r="B5" s="8" t="s">
        <v>51</v>
      </c>
      <c r="C5" s="4"/>
      <c r="D5" s="4"/>
      <c r="E5" s="4"/>
      <c r="G5" s="5" t="s">
        <v>2</v>
      </c>
      <c r="I5" s="6" t="s">
        <v>3</v>
      </c>
      <c r="J5" s="7"/>
    </row>
    <row r="6" spans="2:10" ht="15" customHeight="1" x14ac:dyDescent="0.25">
      <c r="B6" s="4"/>
      <c r="C6" s="4"/>
      <c r="D6" s="4"/>
      <c r="E6" s="4"/>
      <c r="G6" s="5" t="s">
        <v>4</v>
      </c>
      <c r="I6" s="15" t="s">
        <v>53</v>
      </c>
      <c r="J6" s="9"/>
    </row>
    <row r="7" spans="2:10" ht="15" customHeight="1" x14ac:dyDescent="0.25">
      <c r="B7" s="10" t="s">
        <v>5</v>
      </c>
      <c r="C7" s="11"/>
      <c r="D7" s="12"/>
      <c r="E7" s="12"/>
      <c r="G7" s="5" t="s">
        <v>6</v>
      </c>
      <c r="I7" s="13" t="s">
        <v>54</v>
      </c>
      <c r="J7" s="14"/>
    </row>
    <row r="8" spans="2:10" ht="15" customHeight="1" x14ac:dyDescent="0.25"/>
    <row r="9" spans="2:10" ht="15" customHeight="1" x14ac:dyDescent="0.25">
      <c r="E9" s="16" t="s">
        <v>7</v>
      </c>
      <c r="F9" s="17"/>
      <c r="G9" s="17"/>
      <c r="H9" s="16" t="s">
        <v>8</v>
      </c>
    </row>
    <row r="10" spans="2:10" ht="15" customHeight="1" x14ac:dyDescent="0.25">
      <c r="B10" s="18" t="s">
        <v>9</v>
      </c>
    </row>
    <row r="11" spans="2:10" x14ac:dyDescent="0.25">
      <c r="B11" t="s">
        <v>10</v>
      </c>
      <c r="E11" s="23">
        <v>80</v>
      </c>
      <c r="F11" s="19" t="s">
        <v>11</v>
      </c>
      <c r="H11" s="20">
        <f>E11/25.4</f>
        <v>3.1496062992125986</v>
      </c>
      <c r="I11" s="19" t="s">
        <v>12</v>
      </c>
    </row>
    <row r="12" spans="2:10" x14ac:dyDescent="0.25">
      <c r="B12" t="s">
        <v>13</v>
      </c>
      <c r="E12" s="21">
        <v>10</v>
      </c>
      <c r="F12" s="19" t="s">
        <v>14</v>
      </c>
      <c r="H12" s="22">
        <f>E12/0.3048</f>
        <v>32.808398950131235</v>
      </c>
      <c r="I12" s="19" t="s">
        <v>15</v>
      </c>
    </row>
    <row r="13" spans="2:10" x14ac:dyDescent="0.25">
      <c r="B13" t="s">
        <v>25</v>
      </c>
      <c r="E13" s="21">
        <v>1.8</v>
      </c>
      <c r="F13" s="19"/>
      <c r="H13" s="27">
        <f>E13</f>
        <v>1.8</v>
      </c>
      <c r="I13" s="19"/>
    </row>
    <row r="15" spans="2:10" x14ac:dyDescent="0.25">
      <c r="B15" s="18" t="s">
        <v>16</v>
      </c>
    </row>
    <row r="16" spans="2:10" x14ac:dyDescent="0.25">
      <c r="B16" t="s">
        <v>18</v>
      </c>
      <c r="E16" s="25">
        <v>25000</v>
      </c>
      <c r="F16" s="19" t="s">
        <v>19</v>
      </c>
      <c r="H16" s="26">
        <f>E16*2.2046226</f>
        <v>55115.565000000002</v>
      </c>
      <c r="I16" s="19" t="s">
        <v>20</v>
      </c>
    </row>
    <row r="17" spans="2:9" ht="17.25" x14ac:dyDescent="0.25">
      <c r="B17" t="s">
        <v>21</v>
      </c>
      <c r="E17" s="35">
        <v>960</v>
      </c>
      <c r="F17" s="19" t="s">
        <v>22</v>
      </c>
      <c r="H17" s="22">
        <f>E17/16.018463</f>
        <v>59.930843552218462</v>
      </c>
      <c r="I17" s="19" t="s">
        <v>23</v>
      </c>
    </row>
    <row r="18" spans="2:9" ht="17.25" x14ac:dyDescent="0.25">
      <c r="B18" t="s">
        <v>26</v>
      </c>
      <c r="E18" s="23">
        <v>1.48</v>
      </c>
      <c r="F18" s="19" t="s">
        <v>28</v>
      </c>
      <c r="I18" s="19"/>
    </row>
    <row r="19" spans="2:9" x14ac:dyDescent="0.25">
      <c r="B19" t="s">
        <v>27</v>
      </c>
      <c r="E19" s="23">
        <v>0.64</v>
      </c>
    </row>
    <row r="21" spans="2:9" x14ac:dyDescent="0.25">
      <c r="B21" s="18" t="s">
        <v>29</v>
      </c>
    </row>
    <row r="22" spans="2:9" ht="17.25" x14ac:dyDescent="0.25">
      <c r="B22" t="s">
        <v>35</v>
      </c>
      <c r="E22" s="24">
        <f>E16/E17</f>
        <v>26.041666666666668</v>
      </c>
      <c r="F22" s="19" t="s">
        <v>36</v>
      </c>
      <c r="H22" s="24">
        <f>E22*4.4028675</f>
        <v>114.6580078125</v>
      </c>
      <c r="I22" s="19" t="s">
        <v>45</v>
      </c>
    </row>
    <row r="23" spans="2:9" ht="17.25" x14ac:dyDescent="0.25">
      <c r="B23" t="s">
        <v>30</v>
      </c>
      <c r="E23" s="30">
        <f>PI()*(E11/2000)^2</f>
        <v>5.0265482457436689E-3</v>
      </c>
      <c r="F23" s="19" t="s">
        <v>31</v>
      </c>
      <c r="H23" s="30">
        <f>E23/0.3048^2</f>
        <v>5.4105315022454255E-2</v>
      </c>
      <c r="I23" s="19" t="s">
        <v>46</v>
      </c>
    </row>
    <row r="24" spans="2:9" x14ac:dyDescent="0.25">
      <c r="B24" t="s">
        <v>32</v>
      </c>
      <c r="E24" s="22">
        <f>E22/E23/3600</f>
        <v>1.4391180473442506</v>
      </c>
      <c r="F24" s="19" t="s">
        <v>33</v>
      </c>
      <c r="H24" s="22">
        <f>E24/0.3048</f>
        <v>4.7215159033604017</v>
      </c>
      <c r="I24" s="19" t="s">
        <v>47</v>
      </c>
    </row>
    <row r="25" spans="2:9" x14ac:dyDescent="0.25">
      <c r="B25" t="s">
        <v>34</v>
      </c>
      <c r="E25" s="29">
        <f>(E11/1000)^E19*E24^(2-E19)*E17/((8^(E19-1)*E18*((3*E19+1)/(4*E19))^E19))</f>
        <v>410.713698468399</v>
      </c>
      <c r="F25" s="19"/>
      <c r="H25" s="29">
        <f>E25</f>
        <v>410.713698468399</v>
      </c>
      <c r="I25" s="19"/>
    </row>
    <row r="26" spans="2:9" x14ac:dyDescent="0.25">
      <c r="B26" t="s">
        <v>42</v>
      </c>
      <c r="E26" s="30">
        <f>E45</f>
        <v>3.8956577439870965E-2</v>
      </c>
      <c r="H26" s="30">
        <f>E26</f>
        <v>3.8956577439870965E-2</v>
      </c>
    </row>
    <row r="27" spans="2:9" x14ac:dyDescent="0.25">
      <c r="B27" t="s">
        <v>44</v>
      </c>
      <c r="E27" s="22">
        <f>E13*(E11/1000)/(4*E26)</f>
        <v>0.92410582155389798</v>
      </c>
      <c r="F27" s="19" t="s">
        <v>14</v>
      </c>
      <c r="H27" s="22">
        <f>E27/0.3048</f>
        <v>3.0318432465679064</v>
      </c>
      <c r="I27" s="19" t="s">
        <v>48</v>
      </c>
    </row>
    <row r="28" spans="2:9" x14ac:dyDescent="0.25">
      <c r="B28" t="s">
        <v>43</v>
      </c>
      <c r="E28" s="22">
        <f>E27+E12</f>
        <v>10.924105821553898</v>
      </c>
      <c r="F28" s="19" t="s">
        <v>14</v>
      </c>
      <c r="H28" s="22">
        <f>E28/0.3048</f>
        <v>35.840242196699137</v>
      </c>
      <c r="I28" s="19" t="s">
        <v>48</v>
      </c>
    </row>
    <row r="29" spans="2:9" x14ac:dyDescent="0.25">
      <c r="B29" t="s">
        <v>24</v>
      </c>
      <c r="E29" s="28">
        <f>2*E26*E17*E24^2*E28/(E11/1000)/100000</f>
        <v>0.21152941768427128</v>
      </c>
      <c r="F29" s="19" t="s">
        <v>17</v>
      </c>
      <c r="H29" s="22">
        <f>E29*14.503774</f>
        <v>3.0679748684442738</v>
      </c>
      <c r="I29" s="19" t="s">
        <v>49</v>
      </c>
    </row>
    <row r="33" spans="2:21" x14ac:dyDescent="0.25">
      <c r="B33" s="18" t="s">
        <v>37</v>
      </c>
    </row>
    <row r="34" spans="2:21" x14ac:dyDescent="0.25">
      <c r="B34" t="s">
        <v>34</v>
      </c>
      <c r="D34" s="31">
        <f>E25</f>
        <v>410.713698468399</v>
      </c>
      <c r="G34" s="32" t="s">
        <v>38</v>
      </c>
    </row>
    <row r="35" spans="2:21" x14ac:dyDescent="0.25">
      <c r="B35" t="s">
        <v>40</v>
      </c>
      <c r="D35" s="34">
        <f>16/D34</f>
        <v>3.8956577439870965E-2</v>
      </c>
      <c r="G35" s="32"/>
    </row>
    <row r="36" spans="2:21" x14ac:dyDescent="0.25">
      <c r="B36" t="s">
        <v>39</v>
      </c>
      <c r="C36">
        <v>1</v>
      </c>
      <c r="D36">
        <v>2</v>
      </c>
      <c r="E36">
        <v>3</v>
      </c>
      <c r="F36">
        <v>4</v>
      </c>
      <c r="G36">
        <v>5</v>
      </c>
      <c r="H36">
        <v>6</v>
      </c>
      <c r="I36">
        <v>7</v>
      </c>
      <c r="J36">
        <v>8</v>
      </c>
    </row>
    <row r="37" spans="2:21" x14ac:dyDescent="0.25">
      <c r="B37" t="s">
        <v>40</v>
      </c>
      <c r="C37" s="34">
        <f>D35</f>
        <v>3.8956577439870965E-2</v>
      </c>
      <c r="D37" s="33">
        <f t="shared" ref="D37:J37" si="0">1/((4*LOG10($D$34*(C37^(1-$E$19/2)))/$E$19^0.75 - 0.4/$E$19^1.2           )^2)</f>
        <v>1.3618414900428094E-2</v>
      </c>
      <c r="E37" s="33">
        <f t="shared" si="0"/>
        <v>2.1411625896174999E-2</v>
      </c>
      <c r="F37" s="33">
        <f t="shared" si="0"/>
        <v>1.7399683226829304E-2</v>
      </c>
      <c r="G37" s="33">
        <f t="shared" si="0"/>
        <v>1.9085367264887732E-2</v>
      </c>
      <c r="H37" s="33">
        <f t="shared" si="0"/>
        <v>1.8305128754708692E-2</v>
      </c>
      <c r="I37" s="33">
        <f t="shared" si="0"/>
        <v>1.8651285955251975E-2</v>
      </c>
      <c r="J37" s="33">
        <f t="shared" si="0"/>
        <v>1.8494721610692197E-2</v>
      </c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</row>
    <row r="39" spans="2:21" x14ac:dyDescent="0.25">
      <c r="B39" t="s">
        <v>39</v>
      </c>
      <c r="C39">
        <v>9</v>
      </c>
      <c r="D39">
        <v>10</v>
      </c>
      <c r="E39">
        <v>11</v>
      </c>
      <c r="F39">
        <v>12</v>
      </c>
      <c r="G39">
        <v>13</v>
      </c>
      <c r="H39">
        <v>14</v>
      </c>
      <c r="I39">
        <v>15</v>
      </c>
      <c r="J39">
        <v>16</v>
      </c>
    </row>
    <row r="40" spans="2:21" x14ac:dyDescent="0.25">
      <c r="C40" s="33">
        <f>1/((4*LOG10($D$34*(J37^(1-$E$19/2)))/$E$19^0.75 - 0.4/$E$19^1.2           )^2)</f>
        <v>1.8564926521023838E-2</v>
      </c>
      <c r="D40" s="33">
        <f t="shared" ref="D40:J40" si="1">1/((4*LOG10($D$34*(C40^(1-$E$19/2)))/$E$19^0.75 - 0.4/$E$19^1.2           )^2)</f>
        <v>1.8533323406372308E-2</v>
      </c>
      <c r="E40" s="33">
        <f t="shared" si="1"/>
        <v>1.8547524907532514E-2</v>
      </c>
      <c r="F40" s="33">
        <f t="shared" si="1"/>
        <v>1.8541138162096217E-2</v>
      </c>
      <c r="G40" s="33">
        <f t="shared" si="1"/>
        <v>1.8544009416540573E-2</v>
      </c>
      <c r="H40" s="33">
        <f t="shared" si="1"/>
        <v>1.8542718397410965E-2</v>
      </c>
      <c r="I40" s="33">
        <f t="shared" si="1"/>
        <v>1.8543298844566281E-2</v>
      </c>
      <c r="J40" s="33">
        <f t="shared" si="1"/>
        <v>1.8543037864925265E-2</v>
      </c>
    </row>
    <row r="42" spans="2:21" x14ac:dyDescent="0.25">
      <c r="B42" t="s">
        <v>39</v>
      </c>
      <c r="C42">
        <v>17</v>
      </c>
      <c r="D42">
        <v>18</v>
      </c>
      <c r="E42">
        <v>19</v>
      </c>
      <c r="F42">
        <v>20</v>
      </c>
      <c r="G42">
        <v>21</v>
      </c>
      <c r="H42">
        <v>22</v>
      </c>
      <c r="I42">
        <v>23</v>
      </c>
      <c r="J42">
        <v>24</v>
      </c>
    </row>
    <row r="43" spans="2:21" x14ac:dyDescent="0.25">
      <c r="C43" s="33">
        <f>1/((4*LOG10($D$34*(J40^(1-$E$19/2)))/$E$19^0.75 - 0.4/$E$19^1.2           )^2)</f>
        <v>1.854315520444531E-2</v>
      </c>
      <c r="D43" s="33">
        <f t="shared" ref="D43:J43" si="2">1/((4*LOG10($D$34*(C43^(1-$E$19/2)))/$E$19^0.75 - 0.4/$E$19^1.2           )^2)</f>
        <v>1.8543102446873096E-2</v>
      </c>
      <c r="E43" s="33">
        <f t="shared" si="2"/>
        <v>1.8543126167383534E-2</v>
      </c>
      <c r="F43" s="33">
        <f t="shared" si="2"/>
        <v>1.854311550231065E-2</v>
      </c>
      <c r="G43" s="33">
        <f t="shared" si="2"/>
        <v>1.8543120297473591E-2</v>
      </c>
      <c r="H43" s="33">
        <f t="shared" si="2"/>
        <v>1.854311814150204E-2</v>
      </c>
      <c r="I43" s="33">
        <f t="shared" si="2"/>
        <v>1.8543119110856536E-2</v>
      </c>
      <c r="J43" s="33">
        <f t="shared" si="2"/>
        <v>1.8543118675021376E-2</v>
      </c>
    </row>
    <row r="45" spans="2:21" x14ac:dyDescent="0.25">
      <c r="B45" t="s">
        <v>41</v>
      </c>
      <c r="E45" s="33">
        <f>IF(D34&lt;=2100,D35,J43)</f>
        <v>3.8956577439870965E-2</v>
      </c>
    </row>
  </sheetData>
  <mergeCells count="2">
    <mergeCell ref="B2:I2"/>
    <mergeCell ref="C3:H3"/>
  </mergeCells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Power Law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Aarav</dc:creator>
  <cp:lastModifiedBy>Aarav</cp:lastModifiedBy>
  <dcterms:created xsi:type="dcterms:W3CDTF">2015-04-03T06:27:48Z</dcterms:created>
  <dcterms:modified xsi:type="dcterms:W3CDTF">2015-08-10T16:13:53Z</dcterms:modified>
</cp:coreProperties>
</file>